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\\talha\Cachos\DOEMP\DOEMP\ESTATISTICAS IVV\1. SÍNTESE ESTATISTICA\113. Janeiro 2023\"/>
    </mc:Choice>
  </mc:AlternateContent>
  <xr:revisionPtr revIDLastSave="0" documentId="13_ncr:1_{DED89B53-87F8-4728-BD07-05D15A6246D3}" xr6:coauthVersionLast="47" xr6:coauthVersionMax="47" xr10:uidLastSave="{00000000-0000-0000-0000-000000000000}"/>
  <bookViews>
    <workbookView xWindow="17172" yWindow="-1116" windowWidth="23256" windowHeight="12456" firstSheet="3" activeTab="5" xr2:uid="{00000000-000D-0000-FFFF-FFFF00000000}"/>
  </bookViews>
  <sheets>
    <sheet name="Indice" sheetId="30" r:id="rId1"/>
    <sheet name="0" sheetId="32" r:id="rId2"/>
    <sheet name="1" sheetId="87" r:id="rId3"/>
    <sheet name="2" sheetId="88" r:id="rId4"/>
    <sheet name="3" sheetId="89" r:id="rId5"/>
    <sheet name="4" sheetId="2" r:id="rId6"/>
    <sheet name="5" sheetId="34" r:id="rId7"/>
    <sheet name="6" sheetId="3" r:id="rId8"/>
    <sheet name="7" sheetId="71" r:id="rId9"/>
    <sheet name="8" sheetId="36" r:id="rId10"/>
    <sheet name="9" sheetId="80" r:id="rId11"/>
    <sheet name="10" sheetId="81" r:id="rId12"/>
    <sheet name="11" sheetId="72" r:id="rId13"/>
    <sheet name="12" sheetId="46" r:id="rId14"/>
    <sheet name="13" sheetId="83" r:id="rId15"/>
    <sheet name="14" sheetId="73" r:id="rId16"/>
    <sheet name="15" sheetId="47" r:id="rId17"/>
    <sheet name="16" sheetId="74" r:id="rId18"/>
    <sheet name="17" sheetId="48" r:id="rId19"/>
    <sheet name="18" sheetId="65" r:id="rId20"/>
    <sheet name="19" sheetId="66" r:id="rId21"/>
    <sheet name="20" sheetId="67" r:id="rId22"/>
    <sheet name="21" sheetId="68" r:id="rId23"/>
    <sheet name="22" sheetId="69" r:id="rId24"/>
    <sheet name="23" sheetId="70" r:id="rId25"/>
    <sheet name="1 (2)" sheetId="49" state="hidden" r:id="rId26"/>
  </sheets>
  <externalReferences>
    <externalReference r:id="rId27"/>
    <externalReference r:id="rId28"/>
  </externalReferences>
  <definedNames>
    <definedName name="_xlnm.Print_Area" localSheetId="2">'1'!$A$1:$T$36</definedName>
    <definedName name="_xlnm.Print_Area" localSheetId="11">'10'!$A$1:$P$96</definedName>
    <definedName name="_xlnm.Print_Area" localSheetId="13">'12'!$A$1:$P$96</definedName>
    <definedName name="_xlnm.Print_Area" localSheetId="14">'13'!$A$1:$P$96</definedName>
    <definedName name="_xlnm.Print_Area" localSheetId="16">'15'!$A$1:$P$96</definedName>
    <definedName name="_xlnm.Print_Area" localSheetId="18">'17'!$A$1:$P$96</definedName>
    <definedName name="_xlnm.Print_Area" localSheetId="19">'18'!$A$1:$R$8</definedName>
    <definedName name="_xlnm.Print_Area" localSheetId="20">'19'!$A$1:$P$84</definedName>
    <definedName name="_xlnm.Print_Area" localSheetId="3">'2'!$A$1:$AW$68</definedName>
    <definedName name="_xlnm.Print_Area" localSheetId="21">'20'!$A$1:$R$8</definedName>
    <definedName name="_xlnm.Print_Area" localSheetId="22">'21'!$A$1:$P$96</definedName>
    <definedName name="_xlnm.Print_Area" localSheetId="23">'22'!$A$1:$R$8</definedName>
    <definedName name="_xlnm.Print_Area" localSheetId="24">'23'!$A$1:$P$91</definedName>
    <definedName name="_xlnm.Print_Area" localSheetId="4">'3'!$A$1:$AW$68</definedName>
    <definedName name="_xlnm.Print_Area" localSheetId="5">'4'!$A$1:$Q$20</definedName>
    <definedName name="_xlnm.Print_Area" localSheetId="7">'6'!$A$1:$Q$96</definedName>
    <definedName name="_xlnm.Print_Area" localSheetId="9">'8'!$A$1:$P$96</definedName>
    <definedName name="_xlnm.Print_Area" localSheetId="0">Indice!$B$1:$N$19</definedName>
    <definedName name="Z_D2454DF7_9151_402B_B9E4_208D72282370_.wvu.Cols" localSheetId="25" hidden="1">'1 (2)'!#REF!</definedName>
    <definedName name="Z_D2454DF7_9151_402B_B9E4_208D72282370_.wvu.Cols" localSheetId="11" hidden="1">'10'!#REF!</definedName>
    <definedName name="Z_D2454DF7_9151_402B_B9E4_208D72282370_.wvu.Cols" localSheetId="12" hidden="1">'11'!#REF!</definedName>
    <definedName name="Z_D2454DF7_9151_402B_B9E4_208D72282370_.wvu.Cols" localSheetId="13" hidden="1">'12'!#REF!</definedName>
    <definedName name="Z_D2454DF7_9151_402B_B9E4_208D72282370_.wvu.Cols" localSheetId="14" hidden="1">'13'!#REF!</definedName>
    <definedName name="Z_D2454DF7_9151_402B_B9E4_208D72282370_.wvu.Cols" localSheetId="15" hidden="1">'14'!#REF!</definedName>
    <definedName name="Z_D2454DF7_9151_402B_B9E4_208D72282370_.wvu.Cols" localSheetId="16" hidden="1">'15'!#REF!</definedName>
    <definedName name="Z_D2454DF7_9151_402B_B9E4_208D72282370_.wvu.Cols" localSheetId="17" hidden="1">'16'!#REF!</definedName>
    <definedName name="Z_D2454DF7_9151_402B_B9E4_208D72282370_.wvu.Cols" localSheetId="18" hidden="1">'17'!#REF!</definedName>
    <definedName name="Z_D2454DF7_9151_402B_B9E4_208D72282370_.wvu.Cols" localSheetId="19" hidden="1">'18'!#REF!</definedName>
    <definedName name="Z_D2454DF7_9151_402B_B9E4_208D72282370_.wvu.Cols" localSheetId="20" hidden="1">'19'!#REF!</definedName>
    <definedName name="Z_D2454DF7_9151_402B_B9E4_208D72282370_.wvu.Cols" localSheetId="21" hidden="1">'20'!#REF!</definedName>
    <definedName name="Z_D2454DF7_9151_402B_B9E4_208D72282370_.wvu.Cols" localSheetId="22" hidden="1">'21'!#REF!</definedName>
    <definedName name="Z_D2454DF7_9151_402B_B9E4_208D72282370_.wvu.Cols" localSheetId="23" hidden="1">'22'!#REF!</definedName>
    <definedName name="Z_D2454DF7_9151_402B_B9E4_208D72282370_.wvu.Cols" localSheetId="24" hidden="1">'23'!#REF!</definedName>
    <definedName name="Z_D2454DF7_9151_402B_B9E4_208D72282370_.wvu.Cols" localSheetId="5" hidden="1">'4'!#REF!</definedName>
    <definedName name="Z_D2454DF7_9151_402B_B9E4_208D72282370_.wvu.Cols" localSheetId="6" hidden="1">'5'!#REF!</definedName>
    <definedName name="Z_D2454DF7_9151_402B_B9E4_208D72282370_.wvu.Cols" localSheetId="7" hidden="1">'6'!#REF!</definedName>
    <definedName name="Z_D2454DF7_9151_402B_B9E4_208D72282370_.wvu.Cols" localSheetId="8" hidden="1">'7'!#REF!</definedName>
    <definedName name="Z_D2454DF7_9151_402B_B9E4_208D72282370_.wvu.Cols" localSheetId="9" hidden="1">'8'!#REF!</definedName>
    <definedName name="Z_D2454DF7_9151_402B_B9E4_208D72282370_.wvu.Cols" localSheetId="10" hidden="1">'9'!#REF!</definedName>
    <definedName name="Z_D2454DF7_9151_402B_B9E4_208D72282370_.wvu.PrintArea" localSheetId="11" hidden="1">'10'!$A$1:$P$96</definedName>
    <definedName name="Z_D2454DF7_9151_402B_B9E4_208D72282370_.wvu.PrintArea" localSheetId="13" hidden="1">'12'!$A$1:$P$96</definedName>
    <definedName name="Z_D2454DF7_9151_402B_B9E4_208D72282370_.wvu.PrintArea" localSheetId="14" hidden="1">'13'!$A$1:$P$96</definedName>
    <definedName name="Z_D2454DF7_9151_402B_B9E4_208D72282370_.wvu.PrintArea" localSheetId="16" hidden="1">'15'!$A$1:$P$96</definedName>
    <definedName name="Z_D2454DF7_9151_402B_B9E4_208D72282370_.wvu.PrintArea" localSheetId="18" hidden="1">'17'!$A$1:$P$96</definedName>
    <definedName name="Z_D2454DF7_9151_402B_B9E4_208D72282370_.wvu.PrintArea" localSheetId="19" hidden="1">'18'!$A$1:$R$8</definedName>
    <definedName name="Z_D2454DF7_9151_402B_B9E4_208D72282370_.wvu.PrintArea" localSheetId="20" hidden="1">'19'!$A$1:$P$84</definedName>
    <definedName name="Z_D2454DF7_9151_402B_B9E4_208D72282370_.wvu.PrintArea" localSheetId="21" hidden="1">'20'!$A$1:$R$8</definedName>
    <definedName name="Z_D2454DF7_9151_402B_B9E4_208D72282370_.wvu.PrintArea" localSheetId="22" hidden="1">'21'!$A$1:$P$96</definedName>
    <definedName name="Z_D2454DF7_9151_402B_B9E4_208D72282370_.wvu.PrintArea" localSheetId="23" hidden="1">'22'!$A$1:$R$8</definedName>
    <definedName name="Z_D2454DF7_9151_402B_B9E4_208D72282370_.wvu.PrintArea" localSheetId="24" hidden="1">'23'!$A$1:$P$91</definedName>
    <definedName name="Z_D2454DF7_9151_402B_B9E4_208D72282370_.wvu.PrintArea" localSheetId="5" hidden="1">'4'!$A$1:$Q$61</definedName>
    <definedName name="Z_D2454DF7_9151_402B_B9E4_208D72282370_.wvu.PrintArea" localSheetId="7" hidden="1">'6'!$A$1:$P$96</definedName>
    <definedName name="Z_D2454DF7_9151_402B_B9E4_208D72282370_.wvu.PrintArea" localSheetId="9" hidden="1">'8'!$A$1:$P$96</definedName>
    <definedName name="Z_D2454DF7_9151_402B_B9E4_208D72282370_.wvu.PrintArea" localSheetId="0" hidden="1">Indice!$B$1:$N$19</definedName>
  </definedNames>
  <calcPr calcId="191029"/>
  <customWorkbookViews>
    <customWorkbookView name="Maria João Lima - Vista pessoal" guid="{D2454DF7-9151-402B-B9E4-208D72282370}" mergeInterval="0" personalView="1" maximized="1" windowWidth="1436" windowHeight="675" activeSheetId="2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V22" i="89" l="1"/>
  <c r="AV23" i="89"/>
  <c r="AV21" i="89"/>
  <c r="AV20" i="89"/>
  <c r="AV9" i="89"/>
  <c r="AV10" i="89"/>
  <c r="AV11" i="89"/>
  <c r="AV12" i="89"/>
  <c r="AV13" i="89"/>
  <c r="AV14" i="89"/>
  <c r="AV15" i="89"/>
  <c r="AV16" i="89"/>
  <c r="AV17" i="89"/>
  <c r="AV18" i="89"/>
  <c r="AV8" i="89"/>
  <c r="AT7" i="89"/>
  <c r="AU7" i="89"/>
  <c r="AT8" i="89"/>
  <c r="AU8" i="89"/>
  <c r="AT9" i="89"/>
  <c r="AU9" i="89"/>
  <c r="AT10" i="89"/>
  <c r="AU10" i="89"/>
  <c r="AT11" i="89"/>
  <c r="AU11" i="89"/>
  <c r="AT12" i="89"/>
  <c r="AU12" i="89"/>
  <c r="AT13" i="89"/>
  <c r="AU13" i="89"/>
  <c r="AT14" i="89"/>
  <c r="AU14" i="89"/>
  <c r="AT15" i="89"/>
  <c r="AU15" i="89"/>
  <c r="AT16" i="89"/>
  <c r="AU16" i="89"/>
  <c r="AT17" i="89"/>
  <c r="AU17" i="89"/>
  <c r="AT18" i="89"/>
  <c r="AT23" i="89" s="1"/>
  <c r="AU18" i="89"/>
  <c r="AU23" i="89" s="1"/>
  <c r="AT19" i="89"/>
  <c r="AU19" i="89"/>
  <c r="AT20" i="89"/>
  <c r="AU20" i="89"/>
  <c r="AT21" i="89"/>
  <c r="AU21" i="89"/>
  <c r="AT22" i="89"/>
  <c r="AU22" i="89"/>
  <c r="AV43" i="89"/>
  <c r="AV44" i="89"/>
  <c r="AV45" i="89"/>
  <c r="AV42" i="89"/>
  <c r="AV31" i="89"/>
  <c r="AV32" i="89"/>
  <c r="AV33" i="89"/>
  <c r="AV34" i="89"/>
  <c r="AV35" i="89"/>
  <c r="AV36" i="89"/>
  <c r="AV37" i="89"/>
  <c r="AV38" i="89"/>
  <c r="AV39" i="89"/>
  <c r="AV40" i="89"/>
  <c r="AV30" i="89"/>
  <c r="AT29" i="89"/>
  <c r="AT30" i="89"/>
  <c r="AT31" i="89"/>
  <c r="AT32" i="89"/>
  <c r="AT33" i="89"/>
  <c r="AT34" i="89"/>
  <c r="AT35" i="89"/>
  <c r="AT36" i="89"/>
  <c r="AT37" i="89"/>
  <c r="AT38" i="89"/>
  <c r="AT39" i="89"/>
  <c r="AT40" i="89"/>
  <c r="AT41" i="89"/>
  <c r="AT42" i="89"/>
  <c r="AT43" i="89"/>
  <c r="AT44" i="89"/>
  <c r="AT45" i="89"/>
  <c r="AV66" i="89"/>
  <c r="AV65" i="89"/>
  <c r="AV64" i="89"/>
  <c r="AV53" i="89"/>
  <c r="AV54" i="89"/>
  <c r="AV55" i="89"/>
  <c r="AV56" i="89"/>
  <c r="AV57" i="89"/>
  <c r="AV58" i="89"/>
  <c r="AV59" i="89"/>
  <c r="AV60" i="89"/>
  <c r="AV61" i="89"/>
  <c r="AV62" i="89"/>
  <c r="AV52" i="89"/>
  <c r="AT51" i="89"/>
  <c r="AU51" i="89"/>
  <c r="AT52" i="89"/>
  <c r="AU52" i="89"/>
  <c r="AT53" i="89"/>
  <c r="AU53" i="89"/>
  <c r="AT54" i="89"/>
  <c r="AU54" i="89"/>
  <c r="AT55" i="89"/>
  <c r="AU55" i="89"/>
  <c r="AT56" i="89"/>
  <c r="AU56" i="89"/>
  <c r="AT57" i="89"/>
  <c r="AU57" i="89"/>
  <c r="AT58" i="89"/>
  <c r="AU58" i="89"/>
  <c r="AT59" i="89"/>
  <c r="AU59" i="89"/>
  <c r="AT60" i="89"/>
  <c r="AU60" i="89"/>
  <c r="AT61" i="89"/>
  <c r="AU61" i="89"/>
  <c r="AT62" i="89"/>
  <c r="AU62" i="89"/>
  <c r="AT63" i="89"/>
  <c r="AU63" i="89"/>
  <c r="AT64" i="89"/>
  <c r="AU64" i="89"/>
  <c r="AT65" i="89"/>
  <c r="AU65" i="89"/>
  <c r="AT66" i="89"/>
  <c r="AU66" i="89"/>
  <c r="AT67" i="89"/>
  <c r="AU67" i="89"/>
  <c r="AF67" i="89"/>
  <c r="AF65" i="89"/>
  <c r="AF64" i="89"/>
  <c r="AD64" i="89"/>
  <c r="AE64" i="89"/>
  <c r="AD65" i="89"/>
  <c r="AE65" i="89"/>
  <c r="AD66" i="89"/>
  <c r="AE66" i="89"/>
  <c r="AD67" i="89"/>
  <c r="AE67" i="89"/>
  <c r="T63" i="89"/>
  <c r="U63" i="89"/>
  <c r="V63" i="89"/>
  <c r="W63" i="89"/>
  <c r="X63" i="89"/>
  <c r="Y63" i="89"/>
  <c r="Z63" i="89"/>
  <c r="AA63" i="89"/>
  <c r="AB63" i="89"/>
  <c r="AC63" i="89"/>
  <c r="AD63" i="89"/>
  <c r="AE63" i="89"/>
  <c r="AF63" i="89"/>
  <c r="S63" i="89"/>
  <c r="O64" i="89"/>
  <c r="M63" i="89"/>
  <c r="N63" i="89"/>
  <c r="M64" i="89"/>
  <c r="N64" i="89"/>
  <c r="M65" i="89"/>
  <c r="N65" i="89"/>
  <c r="M66" i="89"/>
  <c r="N66" i="89"/>
  <c r="M67" i="89"/>
  <c r="N67" i="89"/>
  <c r="C63" i="89"/>
  <c r="D63" i="89"/>
  <c r="E63" i="89"/>
  <c r="F63" i="89"/>
  <c r="G63" i="89"/>
  <c r="H63" i="89"/>
  <c r="I63" i="89"/>
  <c r="J63" i="89"/>
  <c r="K63" i="89"/>
  <c r="L63" i="89"/>
  <c r="O63" i="89"/>
  <c r="B63" i="89"/>
  <c r="AD41" i="89"/>
  <c r="AE41" i="89"/>
  <c r="AD42" i="89"/>
  <c r="AE42" i="89"/>
  <c r="AD43" i="89"/>
  <c r="AE43" i="89"/>
  <c r="AD44" i="89"/>
  <c r="AE44" i="89"/>
  <c r="AD45" i="89"/>
  <c r="AE45" i="89"/>
  <c r="T41" i="89"/>
  <c r="U41" i="89"/>
  <c r="V41" i="89"/>
  <c r="W41" i="89"/>
  <c r="X41" i="89"/>
  <c r="Y41" i="89"/>
  <c r="Z41" i="89"/>
  <c r="AA41" i="89"/>
  <c r="AB41" i="89"/>
  <c r="AC41" i="89"/>
  <c r="AF41" i="89"/>
  <c r="S41" i="89"/>
  <c r="M41" i="89"/>
  <c r="N41" i="89"/>
  <c r="M42" i="89"/>
  <c r="N42" i="89"/>
  <c r="M43" i="89"/>
  <c r="N43" i="89"/>
  <c r="M44" i="89"/>
  <c r="N44" i="89"/>
  <c r="M45" i="89"/>
  <c r="N45" i="89"/>
  <c r="C41" i="89"/>
  <c r="D41" i="89"/>
  <c r="E41" i="89"/>
  <c r="F41" i="89"/>
  <c r="G41" i="89"/>
  <c r="H41" i="89"/>
  <c r="I41" i="89"/>
  <c r="J41" i="89"/>
  <c r="K41" i="89"/>
  <c r="L41" i="89"/>
  <c r="O41" i="89"/>
  <c r="B41" i="89"/>
  <c r="AD19" i="89"/>
  <c r="AE19" i="89"/>
  <c r="AD20" i="89"/>
  <c r="AE20" i="89"/>
  <c r="AD21" i="89"/>
  <c r="AE21" i="89"/>
  <c r="AD22" i="89"/>
  <c r="AE22" i="89"/>
  <c r="AD23" i="89"/>
  <c r="AE23" i="89"/>
  <c r="T19" i="89"/>
  <c r="U19" i="89"/>
  <c r="V19" i="89"/>
  <c r="W19" i="89"/>
  <c r="X19" i="89"/>
  <c r="Y19" i="89"/>
  <c r="Z19" i="89"/>
  <c r="AA19" i="89"/>
  <c r="AB19" i="89"/>
  <c r="AC19" i="89"/>
  <c r="AF19" i="89"/>
  <c r="S19" i="89"/>
  <c r="O23" i="89"/>
  <c r="O22" i="89"/>
  <c r="O21" i="89"/>
  <c r="O20" i="89"/>
  <c r="M19" i="89"/>
  <c r="N19" i="89"/>
  <c r="M20" i="89"/>
  <c r="N20" i="89"/>
  <c r="M21" i="89"/>
  <c r="N21" i="89"/>
  <c r="M22" i="89"/>
  <c r="N22" i="89"/>
  <c r="M23" i="89"/>
  <c r="N23" i="89"/>
  <c r="C19" i="89"/>
  <c r="D19" i="89"/>
  <c r="E19" i="89"/>
  <c r="F19" i="89"/>
  <c r="G19" i="89"/>
  <c r="H19" i="89"/>
  <c r="I19" i="89"/>
  <c r="J19" i="89"/>
  <c r="K19" i="89"/>
  <c r="L19" i="89"/>
  <c r="O19" i="89"/>
  <c r="B19" i="89"/>
  <c r="AV65" i="88"/>
  <c r="AV66" i="88"/>
  <c r="AV67" i="88"/>
  <c r="AV64" i="88"/>
  <c r="AV53" i="88"/>
  <c r="AV54" i="88"/>
  <c r="AV55" i="88"/>
  <c r="AV56" i="88"/>
  <c r="AV57" i="88"/>
  <c r="AV58" i="88"/>
  <c r="AV59" i="88"/>
  <c r="AV60" i="88"/>
  <c r="AV61" i="88"/>
  <c r="AV62" i="88"/>
  <c r="AV52" i="88"/>
  <c r="AU51" i="88"/>
  <c r="AU52" i="88"/>
  <c r="AU53" i="88"/>
  <c r="AU54" i="88"/>
  <c r="AU55" i="88"/>
  <c r="AU56" i="88"/>
  <c r="AU57" i="88"/>
  <c r="AU58" i="88"/>
  <c r="AU59" i="88"/>
  <c r="AU60" i="88"/>
  <c r="AU61" i="88"/>
  <c r="AU62" i="88"/>
  <c r="AU63" i="88"/>
  <c r="AU64" i="88"/>
  <c r="AU65" i="88"/>
  <c r="AU66" i="88"/>
  <c r="AU67" i="88"/>
  <c r="AT51" i="88"/>
  <c r="AT52" i="88"/>
  <c r="AT53" i="88"/>
  <c r="AT54" i="88"/>
  <c r="AT55" i="88"/>
  <c r="AT56" i="88"/>
  <c r="AT57" i="88"/>
  <c r="AT58" i="88"/>
  <c r="AT59" i="88"/>
  <c r="AT60" i="88"/>
  <c r="AT61" i="88"/>
  <c r="AT62" i="88"/>
  <c r="AT63" i="88"/>
  <c r="AT64" i="88"/>
  <c r="AT65" i="88"/>
  <c r="AT66" i="88"/>
  <c r="AT67" i="88"/>
  <c r="AV43" i="88"/>
  <c r="AV44" i="88"/>
  <c r="AV45" i="88"/>
  <c r="AV42" i="88"/>
  <c r="AV31" i="88"/>
  <c r="AV32" i="88"/>
  <c r="AV33" i="88"/>
  <c r="AV34" i="88"/>
  <c r="AV35" i="88"/>
  <c r="AV36" i="88"/>
  <c r="AV37" i="88"/>
  <c r="AV38" i="88"/>
  <c r="AV39" i="88"/>
  <c r="AV40" i="88"/>
  <c r="AV30" i="88"/>
  <c r="AT29" i="88"/>
  <c r="AT30" i="88"/>
  <c r="AT31" i="88"/>
  <c r="AT32" i="88"/>
  <c r="AT33" i="88"/>
  <c r="AT34" i="88"/>
  <c r="AT35" i="88"/>
  <c r="AT36" i="88"/>
  <c r="AT37" i="88"/>
  <c r="AT38" i="88"/>
  <c r="AT39" i="88"/>
  <c r="AT40" i="88"/>
  <c r="AT41" i="88"/>
  <c r="AT42" i="88"/>
  <c r="AT43" i="88"/>
  <c r="AT44" i="88"/>
  <c r="AT45" i="88"/>
  <c r="AV21" i="88"/>
  <c r="AV22" i="88"/>
  <c r="AV23" i="88"/>
  <c r="AV20" i="88"/>
  <c r="AV9" i="88"/>
  <c r="AV10" i="88"/>
  <c r="AV11" i="88"/>
  <c r="AV12" i="88"/>
  <c r="AV13" i="88"/>
  <c r="AV14" i="88"/>
  <c r="AV15" i="88"/>
  <c r="AV16" i="88"/>
  <c r="AV17" i="88"/>
  <c r="AV18" i="88"/>
  <c r="AV8" i="88"/>
  <c r="T63" i="88"/>
  <c r="U63" i="88"/>
  <c r="V63" i="88"/>
  <c r="W63" i="88"/>
  <c r="X63" i="88"/>
  <c r="Y63" i="88"/>
  <c r="Z63" i="88"/>
  <c r="AA63" i="88"/>
  <c r="AB63" i="88"/>
  <c r="AC63" i="88"/>
  <c r="AD63" i="88"/>
  <c r="AE63" i="88"/>
  <c r="AF63" i="88"/>
  <c r="S63" i="88"/>
  <c r="O65" i="88"/>
  <c r="O64" i="88"/>
  <c r="M64" i="88"/>
  <c r="N64" i="88"/>
  <c r="M65" i="88"/>
  <c r="N65" i="88"/>
  <c r="M66" i="88"/>
  <c r="N66" i="88"/>
  <c r="M67" i="88"/>
  <c r="N67" i="88"/>
  <c r="AG53" i="88"/>
  <c r="AG54" i="88"/>
  <c r="AG55" i="88"/>
  <c r="AG56" i="88"/>
  <c r="AG57" i="88"/>
  <c r="AG58" i="88"/>
  <c r="AG59" i="88"/>
  <c r="AG60" i="88"/>
  <c r="AG61" i="88"/>
  <c r="AG62" i="88"/>
  <c r="AG52" i="88"/>
  <c r="AD64" i="88"/>
  <c r="AE64" i="88"/>
  <c r="AD65" i="88"/>
  <c r="AE65" i="88"/>
  <c r="AD66" i="88"/>
  <c r="AE66" i="88"/>
  <c r="AD67" i="88"/>
  <c r="AE67" i="88"/>
  <c r="C63" i="88"/>
  <c r="D63" i="88"/>
  <c r="E63" i="88"/>
  <c r="F63" i="88"/>
  <c r="G63" i="88"/>
  <c r="H63" i="88"/>
  <c r="I63" i="88"/>
  <c r="J63" i="88"/>
  <c r="K63" i="88"/>
  <c r="L63" i="88"/>
  <c r="M63" i="88"/>
  <c r="N63" i="88"/>
  <c r="O63" i="88"/>
  <c r="B63" i="88"/>
  <c r="AF43" i="88"/>
  <c r="AG31" i="88"/>
  <c r="AG32" i="88"/>
  <c r="AG33" i="88"/>
  <c r="AG34" i="88"/>
  <c r="AG35" i="88"/>
  <c r="AG36" i="88"/>
  <c r="AG37" i="88"/>
  <c r="AG38" i="88"/>
  <c r="AG39" i="88"/>
  <c r="AG40" i="88"/>
  <c r="AG30" i="88"/>
  <c r="AF42" i="88"/>
  <c r="AD42" i="88"/>
  <c r="AE42" i="88"/>
  <c r="AD43" i="88"/>
  <c r="AE43" i="88"/>
  <c r="AD44" i="88"/>
  <c r="AE44" i="88"/>
  <c r="AD45" i="88"/>
  <c r="AE45" i="88"/>
  <c r="T41" i="88"/>
  <c r="U41" i="88"/>
  <c r="V41" i="88"/>
  <c r="W41" i="88"/>
  <c r="X41" i="88"/>
  <c r="Y41" i="88"/>
  <c r="Z41" i="88"/>
  <c r="AA41" i="88"/>
  <c r="AB41" i="88"/>
  <c r="AC41" i="88"/>
  <c r="AD41" i="88"/>
  <c r="AE41" i="88"/>
  <c r="AF41" i="88"/>
  <c r="S41" i="88"/>
  <c r="O43" i="88"/>
  <c r="O42" i="88"/>
  <c r="N42" i="88"/>
  <c r="N43" i="88"/>
  <c r="N44" i="88"/>
  <c r="N45" i="88"/>
  <c r="M42" i="88"/>
  <c r="M43" i="88"/>
  <c r="M44" i="88"/>
  <c r="M45" i="88"/>
  <c r="C41" i="88"/>
  <c r="D41" i="88"/>
  <c r="E41" i="88"/>
  <c r="F41" i="88"/>
  <c r="G41" i="88"/>
  <c r="H41" i="88"/>
  <c r="I41" i="88"/>
  <c r="J41" i="88"/>
  <c r="K41" i="88"/>
  <c r="L41" i="88"/>
  <c r="M41" i="88"/>
  <c r="N41" i="88"/>
  <c r="O41" i="88"/>
  <c r="B41" i="88"/>
  <c r="AD20" i="88"/>
  <c r="AE20" i="88"/>
  <c r="AD21" i="88"/>
  <c r="AE21" i="88"/>
  <c r="AD22" i="88"/>
  <c r="AE22" i="88"/>
  <c r="AD23" i="88"/>
  <c r="AT23" i="88" s="1"/>
  <c r="AE23" i="88"/>
  <c r="T19" i="88"/>
  <c r="U19" i="88"/>
  <c r="V19" i="88"/>
  <c r="W19" i="88"/>
  <c r="X19" i="88"/>
  <c r="Y19" i="88"/>
  <c r="Z19" i="88"/>
  <c r="AA19" i="88"/>
  <c r="AB19" i="88"/>
  <c r="AC19" i="88"/>
  <c r="AD19" i="88"/>
  <c r="AE19" i="88"/>
  <c r="S19" i="88"/>
  <c r="M20" i="88"/>
  <c r="N20" i="88"/>
  <c r="M21" i="88"/>
  <c r="N21" i="88"/>
  <c r="M22" i="88"/>
  <c r="N22" i="88"/>
  <c r="M23" i="88"/>
  <c r="N23" i="88"/>
  <c r="C19" i="88"/>
  <c r="D19" i="88"/>
  <c r="E19" i="88"/>
  <c r="F19" i="88"/>
  <c r="G19" i="88"/>
  <c r="H19" i="88"/>
  <c r="I19" i="88"/>
  <c r="J19" i="88"/>
  <c r="K19" i="88"/>
  <c r="L19" i="88"/>
  <c r="M19" i="88"/>
  <c r="N19" i="88"/>
  <c r="O19" i="88"/>
  <c r="B19" i="88"/>
  <c r="AT7" i="88"/>
  <c r="AT8" i="88"/>
  <c r="AT9" i="88"/>
  <c r="AT10" i="88"/>
  <c r="AT11" i="88"/>
  <c r="AT12" i="88"/>
  <c r="AT13" i="88"/>
  <c r="AT14" i="88"/>
  <c r="AT15" i="88"/>
  <c r="AT16" i="88"/>
  <c r="AT17" i="88"/>
  <c r="AT18" i="88"/>
  <c r="AT19" i="88"/>
  <c r="AT20" i="88"/>
  <c r="AT21" i="88"/>
  <c r="Q32" i="87"/>
  <c r="Q31" i="87"/>
  <c r="Q29" i="87"/>
  <c r="Q18" i="87"/>
  <c r="Q20" i="87"/>
  <c r="Q21" i="87"/>
  <c r="Q10" i="87"/>
  <c r="Q11" i="87" s="1"/>
  <c r="Q7" i="87"/>
  <c r="Q9" i="87"/>
  <c r="N31" i="70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N37" i="36"/>
  <c r="V32" i="87"/>
  <c r="V33" i="87" s="1"/>
  <c r="U32" i="87"/>
  <c r="V31" i="87"/>
  <c r="V29" i="87"/>
  <c r="V26" i="87"/>
  <c r="U26" i="87"/>
  <c r="V23" i="87"/>
  <c r="U23" i="87"/>
  <c r="V21" i="87"/>
  <c r="V22" i="87" s="1"/>
  <c r="U21" i="87"/>
  <c r="V20" i="87"/>
  <c r="V18" i="87"/>
  <c r="V15" i="87"/>
  <c r="U15" i="87"/>
  <c r="V12" i="87"/>
  <c r="U12" i="87"/>
  <c r="V10" i="87"/>
  <c r="U10" i="87"/>
  <c r="V9" i="87"/>
  <c r="V7" i="87"/>
  <c r="AT22" i="88" l="1"/>
  <c r="V11" i="87"/>
  <c r="AG51" i="88"/>
  <c r="AG29" i="88"/>
  <c r="O77" i="70"/>
  <c r="N78" i="70"/>
  <c r="O78" i="70"/>
  <c r="N79" i="70"/>
  <c r="O79" i="70"/>
  <c r="O80" i="70"/>
  <c r="O81" i="70"/>
  <c r="O82" i="70"/>
  <c r="O83" i="70"/>
  <c r="N84" i="70"/>
  <c r="O84" i="70"/>
  <c r="N85" i="70"/>
  <c r="O85" i="70"/>
  <c r="N86" i="70"/>
  <c r="N87" i="70"/>
  <c r="N88" i="70"/>
  <c r="J77" i="70"/>
  <c r="K77" i="70"/>
  <c r="J78" i="70"/>
  <c r="K78" i="70"/>
  <c r="L78" i="70"/>
  <c r="J79" i="70"/>
  <c r="K79" i="70"/>
  <c r="L79" i="70"/>
  <c r="J80" i="70"/>
  <c r="K80" i="70"/>
  <c r="J81" i="70"/>
  <c r="K81" i="70"/>
  <c r="J82" i="70"/>
  <c r="K82" i="70"/>
  <c r="J83" i="70"/>
  <c r="K83" i="70"/>
  <c r="J84" i="70"/>
  <c r="K84" i="70"/>
  <c r="L84" i="70"/>
  <c r="J85" i="70"/>
  <c r="K85" i="70"/>
  <c r="L85" i="70"/>
  <c r="J86" i="70"/>
  <c r="K86" i="70"/>
  <c r="L86" i="70"/>
  <c r="J87" i="70"/>
  <c r="K87" i="70"/>
  <c r="L87" i="70"/>
  <c r="J88" i="70"/>
  <c r="K88" i="70"/>
  <c r="L88" i="70"/>
  <c r="D77" i="70"/>
  <c r="E77" i="70"/>
  <c r="D78" i="70"/>
  <c r="E78" i="70"/>
  <c r="F78" i="70"/>
  <c r="D79" i="70"/>
  <c r="E79" i="70"/>
  <c r="F79" i="70"/>
  <c r="D80" i="70"/>
  <c r="E80" i="70"/>
  <c r="D81" i="70"/>
  <c r="E81" i="70"/>
  <c r="D82" i="70"/>
  <c r="E82" i="70"/>
  <c r="D83" i="70"/>
  <c r="E83" i="70"/>
  <c r="D84" i="70"/>
  <c r="E84" i="70"/>
  <c r="F84" i="70"/>
  <c r="D85" i="70"/>
  <c r="E85" i="70"/>
  <c r="F85" i="70"/>
  <c r="D86" i="70"/>
  <c r="E86" i="70"/>
  <c r="F86" i="70"/>
  <c r="D87" i="70"/>
  <c r="E87" i="70"/>
  <c r="F87" i="70"/>
  <c r="D88" i="70"/>
  <c r="E88" i="70"/>
  <c r="F88" i="70"/>
  <c r="D89" i="70"/>
  <c r="E89" i="70"/>
  <c r="F89" i="70"/>
  <c r="J56" i="70"/>
  <c r="K56" i="70"/>
  <c r="L56" i="70"/>
  <c r="N56" i="70"/>
  <c r="O56" i="70"/>
  <c r="D56" i="70"/>
  <c r="E56" i="70"/>
  <c r="F56" i="70"/>
  <c r="D57" i="70"/>
  <c r="E57" i="70"/>
  <c r="F57" i="70"/>
  <c r="N48" i="70"/>
  <c r="O48" i="70"/>
  <c r="O49" i="70"/>
  <c r="N50" i="70"/>
  <c r="O50" i="70"/>
  <c r="N51" i="70"/>
  <c r="O51" i="70"/>
  <c r="J48" i="70"/>
  <c r="K48" i="70"/>
  <c r="L48" i="70"/>
  <c r="J49" i="70"/>
  <c r="K49" i="70"/>
  <c r="J50" i="70"/>
  <c r="K50" i="70"/>
  <c r="L50" i="70"/>
  <c r="J51" i="70"/>
  <c r="K51" i="70"/>
  <c r="L51" i="70"/>
  <c r="J52" i="70"/>
  <c r="K52" i="70"/>
  <c r="L52" i="70"/>
  <c r="D48" i="70"/>
  <c r="E48" i="70"/>
  <c r="F48" i="70"/>
  <c r="D49" i="70"/>
  <c r="E49" i="70"/>
  <c r="D50" i="70"/>
  <c r="E50" i="70"/>
  <c r="F50" i="70"/>
  <c r="D51" i="70"/>
  <c r="E51" i="70"/>
  <c r="F51" i="70"/>
  <c r="D52" i="70"/>
  <c r="E52" i="70"/>
  <c r="F52" i="70"/>
  <c r="AF19" i="88"/>
  <c r="B61" i="46"/>
  <c r="C61" i="46"/>
  <c r="I32" i="36"/>
  <c r="H32" i="36"/>
  <c r="P78" i="70" l="1"/>
  <c r="P84" i="70"/>
  <c r="P79" i="70"/>
  <c r="P85" i="70"/>
  <c r="P56" i="70"/>
  <c r="P48" i="70"/>
  <c r="P50" i="70"/>
  <c r="P51" i="70"/>
  <c r="J7" i="70"/>
  <c r="J8" i="70"/>
  <c r="J9" i="70"/>
  <c r="J10" i="70"/>
  <c r="J11" i="70"/>
  <c r="J12" i="70"/>
  <c r="J13" i="70"/>
  <c r="J14" i="70"/>
  <c r="J15" i="70"/>
  <c r="J16" i="70"/>
  <c r="J17" i="70"/>
  <c r="J18" i="70"/>
  <c r="J19" i="70"/>
  <c r="J20" i="70"/>
  <c r="J21" i="70"/>
  <c r="J22" i="70"/>
  <c r="J23" i="70"/>
  <c r="J24" i="70"/>
  <c r="J25" i="70"/>
  <c r="J26" i="70"/>
  <c r="J27" i="70"/>
  <c r="J28" i="70"/>
  <c r="J29" i="70"/>
  <c r="J30" i="70"/>
  <c r="J31" i="70"/>
  <c r="J68" i="46" l="1"/>
  <c r="J69" i="46"/>
  <c r="J70" i="46"/>
  <c r="J71" i="46"/>
  <c r="J72" i="46"/>
  <c r="J73" i="46"/>
  <c r="J74" i="46"/>
  <c r="J75" i="46"/>
  <c r="J76" i="46"/>
  <c r="J77" i="46"/>
  <c r="J78" i="46"/>
  <c r="J79" i="46"/>
  <c r="J80" i="46"/>
  <c r="J81" i="46"/>
  <c r="J82" i="46"/>
  <c r="J83" i="46"/>
  <c r="J84" i="46"/>
  <c r="J85" i="46"/>
  <c r="J86" i="46"/>
  <c r="J87" i="46"/>
  <c r="J88" i="46"/>
  <c r="J89" i="46"/>
  <c r="J90" i="46"/>
  <c r="J91" i="46"/>
  <c r="J92" i="46"/>
  <c r="J93" i="46"/>
  <c r="J94" i="46"/>
  <c r="J39" i="46"/>
  <c r="J40" i="46"/>
  <c r="J41" i="46"/>
  <c r="J42" i="46"/>
  <c r="J43" i="46"/>
  <c r="J44" i="46"/>
  <c r="J45" i="46"/>
  <c r="J46" i="46"/>
  <c r="J47" i="46"/>
  <c r="J48" i="46"/>
  <c r="J49" i="46"/>
  <c r="J50" i="46"/>
  <c r="J51" i="46"/>
  <c r="J52" i="46"/>
  <c r="J53" i="46"/>
  <c r="J54" i="46"/>
  <c r="J55" i="46"/>
  <c r="J56" i="46"/>
  <c r="J57" i="46"/>
  <c r="J58" i="46"/>
  <c r="J59" i="46"/>
  <c r="J60" i="46"/>
  <c r="J7" i="46"/>
  <c r="J8" i="46"/>
  <c r="J9" i="46"/>
  <c r="J10" i="46"/>
  <c r="J11" i="46"/>
  <c r="J12" i="46"/>
  <c r="J13" i="46"/>
  <c r="J14" i="46"/>
  <c r="J15" i="46"/>
  <c r="J16" i="46"/>
  <c r="J17" i="46"/>
  <c r="J18" i="46"/>
  <c r="J19" i="46"/>
  <c r="J20" i="46"/>
  <c r="J21" i="46"/>
  <c r="J22" i="46"/>
  <c r="J23" i="46"/>
  <c r="J24" i="46"/>
  <c r="J25" i="46"/>
  <c r="J26" i="46"/>
  <c r="J27" i="46"/>
  <c r="J28" i="46"/>
  <c r="J29" i="46"/>
  <c r="J30" i="46"/>
  <c r="J31" i="46"/>
  <c r="J39" i="36"/>
  <c r="J40" i="36"/>
  <c r="J41" i="36"/>
  <c r="J42" i="36"/>
  <c r="J43" i="36"/>
  <c r="J44" i="36"/>
  <c r="J45" i="36"/>
  <c r="J46" i="36"/>
  <c r="J47" i="36"/>
  <c r="J48" i="36"/>
  <c r="J49" i="36"/>
  <c r="J50" i="36"/>
  <c r="J51" i="36"/>
  <c r="J52" i="36"/>
  <c r="J53" i="36"/>
  <c r="J54" i="36"/>
  <c r="J55" i="36"/>
  <c r="J56" i="36"/>
  <c r="J57" i="36"/>
  <c r="J58" i="36"/>
  <c r="J59" i="36"/>
  <c r="J60" i="36"/>
  <c r="D53" i="2" l="1"/>
  <c r="C53" i="2"/>
  <c r="C7" i="2" l="1"/>
  <c r="D7" i="2"/>
  <c r="C10" i="2"/>
  <c r="D10" i="2"/>
  <c r="AV51" i="89"/>
  <c r="AW60" i="89"/>
  <c r="AV63" i="89"/>
  <c r="O67" i="88"/>
  <c r="B95" i="47"/>
  <c r="C95" i="47"/>
  <c r="O74" i="66"/>
  <c r="N75" i="66"/>
  <c r="O75" i="66"/>
  <c r="N28" i="66"/>
  <c r="O28" i="66"/>
  <c r="P28" i="66" s="1"/>
  <c r="L28" i="66"/>
  <c r="F28" i="66"/>
  <c r="AF66" i="89"/>
  <c r="O66" i="89"/>
  <c r="H95" i="47"/>
  <c r="I95" i="47"/>
  <c r="N89" i="70"/>
  <c r="N90" i="70"/>
  <c r="L89" i="70"/>
  <c r="N73" i="66"/>
  <c r="O73" i="66"/>
  <c r="L73" i="66"/>
  <c r="F73" i="66"/>
  <c r="N25" i="66"/>
  <c r="O25" i="66"/>
  <c r="N26" i="66"/>
  <c r="O26" i="66"/>
  <c r="O27" i="66"/>
  <c r="O29" i="66"/>
  <c r="L25" i="66"/>
  <c r="F25" i="66"/>
  <c r="I61" i="48"/>
  <c r="H61" i="48"/>
  <c r="J7" i="81"/>
  <c r="J8" i="81"/>
  <c r="J9" i="81"/>
  <c r="J10" i="81"/>
  <c r="J11" i="81"/>
  <c r="J12" i="81"/>
  <c r="J13" i="81"/>
  <c r="J14" i="81"/>
  <c r="J15" i="81"/>
  <c r="J16" i="81"/>
  <c r="J17" i="81"/>
  <c r="J18" i="81"/>
  <c r="J19" i="81"/>
  <c r="J20" i="81"/>
  <c r="J21" i="81"/>
  <c r="J22" i="81"/>
  <c r="J23" i="81"/>
  <c r="J24" i="81"/>
  <c r="J25" i="81"/>
  <c r="J26" i="81"/>
  <c r="J27" i="81"/>
  <c r="J28" i="81"/>
  <c r="J29" i="81"/>
  <c r="J30" i="81"/>
  <c r="J31" i="81"/>
  <c r="L90" i="70"/>
  <c r="F90" i="70"/>
  <c r="N59" i="70"/>
  <c r="L59" i="70"/>
  <c r="F59" i="70"/>
  <c r="B32" i="81"/>
  <c r="C32" i="81"/>
  <c r="H32" i="81"/>
  <c r="I32" i="81"/>
  <c r="B61" i="3"/>
  <c r="C61" i="3"/>
  <c r="I95" i="46"/>
  <c r="H95" i="46"/>
  <c r="I95" i="48"/>
  <c r="H95" i="48"/>
  <c r="F75" i="66"/>
  <c r="L75" i="66"/>
  <c r="N93" i="83"/>
  <c r="O93" i="83"/>
  <c r="N94" i="83"/>
  <c r="O94" i="83"/>
  <c r="N59" i="83"/>
  <c r="O59" i="83"/>
  <c r="O60" i="83"/>
  <c r="L59" i="83"/>
  <c r="F59" i="83"/>
  <c r="J7" i="83"/>
  <c r="J8" i="83"/>
  <c r="J9" i="83"/>
  <c r="J10" i="83"/>
  <c r="J11" i="83"/>
  <c r="J12" i="83"/>
  <c r="J13" i="83"/>
  <c r="J14" i="83"/>
  <c r="J15" i="83"/>
  <c r="J16" i="83"/>
  <c r="J17" i="83"/>
  <c r="J18" i="83"/>
  <c r="J19" i="83"/>
  <c r="J20" i="83"/>
  <c r="J21" i="83"/>
  <c r="J22" i="83"/>
  <c r="J23" i="83"/>
  <c r="J24" i="83"/>
  <c r="J25" i="83"/>
  <c r="J26" i="83"/>
  <c r="J27" i="83"/>
  <c r="J28" i="83"/>
  <c r="J29" i="83"/>
  <c r="J30" i="83"/>
  <c r="J31" i="83"/>
  <c r="L58" i="70"/>
  <c r="N58" i="70"/>
  <c r="O58" i="70"/>
  <c r="F58" i="70"/>
  <c r="B32" i="70"/>
  <c r="C32" i="70"/>
  <c r="H32" i="70"/>
  <c r="I32" i="70"/>
  <c r="B32" i="66"/>
  <c r="C32" i="66"/>
  <c r="N58" i="47"/>
  <c r="O58" i="47"/>
  <c r="P58" i="47" s="1"/>
  <c r="L58" i="47"/>
  <c r="F58" i="47"/>
  <c r="AW62" i="89" l="1"/>
  <c r="AW61" i="89"/>
  <c r="AW59" i="89"/>
  <c r="P75" i="66"/>
  <c r="P25" i="66"/>
  <c r="P73" i="66"/>
  <c r="P26" i="66"/>
  <c r="P58" i="70"/>
  <c r="P94" i="83"/>
  <c r="P59" i="83"/>
  <c r="K68" i="46"/>
  <c r="L68" i="46"/>
  <c r="N68" i="46"/>
  <c r="O68" i="46"/>
  <c r="K69" i="46"/>
  <c r="L69" i="46"/>
  <c r="N69" i="46"/>
  <c r="O69" i="46"/>
  <c r="J68" i="81"/>
  <c r="J69" i="81"/>
  <c r="J70" i="81"/>
  <c r="J71" i="81"/>
  <c r="J72" i="81"/>
  <c r="J73" i="81"/>
  <c r="J74" i="81"/>
  <c r="J75" i="81"/>
  <c r="J76" i="81"/>
  <c r="J77" i="81"/>
  <c r="J78" i="81"/>
  <c r="J79" i="81"/>
  <c r="J80" i="81"/>
  <c r="J81" i="81"/>
  <c r="J82" i="81"/>
  <c r="J83" i="81"/>
  <c r="J84" i="81"/>
  <c r="J85" i="81"/>
  <c r="J86" i="81"/>
  <c r="J87" i="81"/>
  <c r="J88" i="81"/>
  <c r="J89" i="81"/>
  <c r="J90" i="81"/>
  <c r="J91" i="81"/>
  <c r="J92" i="81"/>
  <c r="J93" i="81"/>
  <c r="J94" i="81"/>
  <c r="J62" i="3"/>
  <c r="F31" i="70"/>
  <c r="O30" i="70"/>
  <c r="L31" i="70"/>
  <c r="O31" i="70"/>
  <c r="P31" i="70" s="1"/>
  <c r="F26" i="66"/>
  <c r="F53" i="66"/>
  <c r="F78" i="66"/>
  <c r="F79" i="66"/>
  <c r="F80" i="66"/>
  <c r="O76" i="66"/>
  <c r="O77" i="66"/>
  <c r="L78" i="66"/>
  <c r="N78" i="66"/>
  <c r="O78" i="66"/>
  <c r="L79" i="66"/>
  <c r="N79" i="66"/>
  <c r="O79" i="66"/>
  <c r="L80" i="66"/>
  <c r="N80" i="66"/>
  <c r="O80" i="66"/>
  <c r="L81" i="66"/>
  <c r="N81" i="66"/>
  <c r="O81" i="66"/>
  <c r="N82" i="66"/>
  <c r="O82" i="66"/>
  <c r="L53" i="66"/>
  <c r="N53" i="66"/>
  <c r="O53" i="66"/>
  <c r="L26" i="66"/>
  <c r="O30" i="66"/>
  <c r="O57" i="83"/>
  <c r="N58" i="83"/>
  <c r="O58" i="83"/>
  <c r="J39" i="70"/>
  <c r="J40" i="70"/>
  <c r="J41" i="70"/>
  <c r="J42" i="70"/>
  <c r="J43" i="70"/>
  <c r="J44" i="70"/>
  <c r="J45" i="70"/>
  <c r="J46" i="70"/>
  <c r="J47" i="70"/>
  <c r="J53" i="70"/>
  <c r="J54" i="70"/>
  <c r="J55" i="70"/>
  <c r="J57" i="70"/>
  <c r="J58" i="70"/>
  <c r="J59" i="70"/>
  <c r="O72" i="70"/>
  <c r="N73" i="70"/>
  <c r="O73" i="70"/>
  <c r="N74" i="70"/>
  <c r="O74" i="70"/>
  <c r="O75" i="70"/>
  <c r="O76" i="70"/>
  <c r="L73" i="70"/>
  <c r="L74" i="70"/>
  <c r="F73" i="70"/>
  <c r="F74" i="70"/>
  <c r="N54" i="70"/>
  <c r="O54" i="70"/>
  <c r="N55" i="70"/>
  <c r="O55" i="70"/>
  <c r="L54" i="70"/>
  <c r="F54" i="70"/>
  <c r="L18" i="70"/>
  <c r="L19" i="70"/>
  <c r="F18" i="70"/>
  <c r="N18" i="70"/>
  <c r="O18" i="70"/>
  <c r="O28" i="70"/>
  <c r="O29" i="70"/>
  <c r="N91" i="68"/>
  <c r="O91" i="68"/>
  <c r="N92" i="68"/>
  <c r="O92" i="68"/>
  <c r="N93" i="68"/>
  <c r="O93" i="68"/>
  <c r="O94" i="68"/>
  <c r="L91" i="68"/>
  <c r="L92" i="68"/>
  <c r="L93" i="68"/>
  <c r="F91" i="68"/>
  <c r="F92" i="68"/>
  <c r="F93" i="68"/>
  <c r="N72" i="66"/>
  <c r="O72" i="66"/>
  <c r="L72" i="66"/>
  <c r="F72" i="66"/>
  <c r="F81" i="66"/>
  <c r="N52" i="66"/>
  <c r="O52" i="66"/>
  <c r="L52" i="66"/>
  <c r="F52" i="66"/>
  <c r="N22" i="66"/>
  <c r="O22" i="66"/>
  <c r="N23" i="66"/>
  <c r="O23" i="66"/>
  <c r="N24" i="66"/>
  <c r="O24" i="66"/>
  <c r="L22" i="66"/>
  <c r="L23" i="66"/>
  <c r="L24" i="66"/>
  <c r="F22" i="66"/>
  <c r="F23" i="66"/>
  <c r="F24" i="66"/>
  <c r="N94" i="47"/>
  <c r="O94" i="47"/>
  <c r="L94" i="47"/>
  <c r="F94" i="47"/>
  <c r="N94" i="36"/>
  <c r="O94" i="36"/>
  <c r="L94" i="36"/>
  <c r="F94" i="36"/>
  <c r="A19" i="89"/>
  <c r="N55" i="83"/>
  <c r="O55" i="83"/>
  <c r="N56" i="83"/>
  <c r="O56" i="83"/>
  <c r="L55" i="83"/>
  <c r="J59" i="83"/>
  <c r="K59" i="83"/>
  <c r="J60" i="83"/>
  <c r="K60" i="83"/>
  <c r="I61" i="83"/>
  <c r="H61" i="83"/>
  <c r="D59" i="83"/>
  <c r="E59" i="83"/>
  <c r="C61" i="83"/>
  <c r="B61" i="83"/>
  <c r="F55" i="83"/>
  <c r="F56" i="83"/>
  <c r="F58" i="83"/>
  <c r="N56" i="68"/>
  <c r="O56" i="68"/>
  <c r="L56" i="68"/>
  <c r="F56" i="68"/>
  <c r="N51" i="66"/>
  <c r="O51" i="66"/>
  <c r="L51" i="66"/>
  <c r="F51" i="66"/>
  <c r="N53" i="48"/>
  <c r="O53" i="48"/>
  <c r="L53" i="48"/>
  <c r="F53" i="48"/>
  <c r="N51" i="47"/>
  <c r="O51" i="47"/>
  <c r="L51" i="47"/>
  <c r="F51" i="47"/>
  <c r="N53" i="46"/>
  <c r="L53" i="46"/>
  <c r="F53" i="46"/>
  <c r="N53" i="81"/>
  <c r="O53" i="81"/>
  <c r="N54" i="81"/>
  <c r="O54" i="81"/>
  <c r="L53" i="81"/>
  <c r="L54" i="81"/>
  <c r="F53" i="81"/>
  <c r="F54" i="81"/>
  <c r="N55" i="36"/>
  <c r="O55" i="36"/>
  <c r="N56" i="36"/>
  <c r="O56" i="36"/>
  <c r="L55" i="36"/>
  <c r="L56" i="36"/>
  <c r="F55" i="36"/>
  <c r="N56" i="3"/>
  <c r="O56" i="3"/>
  <c r="L56" i="3"/>
  <c r="F56" i="3"/>
  <c r="P91" i="68" l="1"/>
  <c r="P56" i="68"/>
  <c r="P92" i="68"/>
  <c r="P68" i="46"/>
  <c r="P94" i="36"/>
  <c r="P81" i="66"/>
  <c r="P78" i="66"/>
  <c r="P69" i="46"/>
  <c r="P58" i="83"/>
  <c r="P80" i="66"/>
  <c r="P79" i="66"/>
  <c r="P53" i="66"/>
  <c r="P22" i="66"/>
  <c r="P51" i="47"/>
  <c r="P54" i="81"/>
  <c r="P94" i="47"/>
  <c r="P52" i="66"/>
  <c r="P55" i="70"/>
  <c r="P74" i="70"/>
  <c r="P54" i="70"/>
  <c r="P93" i="68"/>
  <c r="P72" i="66"/>
  <c r="P51" i="66"/>
  <c r="P53" i="48"/>
  <c r="P73" i="70"/>
  <c r="P55" i="36"/>
  <c r="P53" i="81"/>
  <c r="P24" i="66"/>
  <c r="P23" i="66"/>
  <c r="P18" i="70"/>
  <c r="P56" i="83"/>
  <c r="P56" i="36"/>
  <c r="P56" i="3"/>
  <c r="P55" i="83"/>
  <c r="AO63" i="88"/>
  <c r="P63" i="88"/>
  <c r="AG41" i="88"/>
  <c r="AG19" i="88"/>
  <c r="AM19" i="88"/>
  <c r="P19" i="88"/>
  <c r="Q5" i="2"/>
  <c r="M5" i="2"/>
  <c r="AC67" i="89"/>
  <c r="AB67" i="89"/>
  <c r="AA67" i="89"/>
  <c r="Z67" i="89"/>
  <c r="Y67" i="89"/>
  <c r="X67" i="89"/>
  <c r="W67" i="89"/>
  <c r="V67" i="89"/>
  <c r="U67" i="89"/>
  <c r="T67" i="89"/>
  <c r="S67" i="89"/>
  <c r="O67" i="89"/>
  <c r="L67" i="89"/>
  <c r="K67" i="89"/>
  <c r="J67" i="89"/>
  <c r="I67" i="89"/>
  <c r="H67" i="89"/>
  <c r="G67" i="89"/>
  <c r="F67" i="89"/>
  <c r="E67" i="89"/>
  <c r="D67" i="89"/>
  <c r="C67" i="89"/>
  <c r="B67" i="89"/>
  <c r="AG66" i="89"/>
  <c r="AC66" i="89"/>
  <c r="AB66" i="89"/>
  <c r="AA66" i="89"/>
  <c r="Z66" i="89"/>
  <c r="Y66" i="89"/>
  <c r="X66" i="89"/>
  <c r="W66" i="89"/>
  <c r="V66" i="89"/>
  <c r="U66" i="89"/>
  <c r="T66" i="89"/>
  <c r="S66" i="89"/>
  <c r="P66" i="89"/>
  <c r="L66" i="89"/>
  <c r="K66" i="89"/>
  <c r="J66" i="89"/>
  <c r="I66" i="89"/>
  <c r="H66" i="89"/>
  <c r="G66" i="89"/>
  <c r="F66" i="89"/>
  <c r="E66" i="89"/>
  <c r="D66" i="89"/>
  <c r="C66" i="89"/>
  <c r="B66" i="89"/>
  <c r="AG65" i="89"/>
  <c r="AC65" i="89"/>
  <c r="AB65" i="89"/>
  <c r="AA65" i="89"/>
  <c r="Z65" i="89"/>
  <c r="Y65" i="89"/>
  <c r="X65" i="89"/>
  <c r="W65" i="89"/>
  <c r="V65" i="89"/>
  <c r="U65" i="89"/>
  <c r="T65" i="89"/>
  <c r="S65" i="89"/>
  <c r="O65" i="89"/>
  <c r="L65" i="89"/>
  <c r="K65" i="89"/>
  <c r="J65" i="89"/>
  <c r="I65" i="89"/>
  <c r="H65" i="89"/>
  <c r="G65" i="89"/>
  <c r="F65" i="89"/>
  <c r="E65" i="89"/>
  <c r="D65" i="89"/>
  <c r="C65" i="89"/>
  <c r="B65" i="89"/>
  <c r="AG64" i="89"/>
  <c r="AC64" i="89"/>
  <c r="AB64" i="89"/>
  <c r="AA64" i="89"/>
  <c r="Z64" i="89"/>
  <c r="Y64" i="89"/>
  <c r="X64" i="89"/>
  <c r="W64" i="89"/>
  <c r="V64" i="89"/>
  <c r="U64" i="89"/>
  <c r="T64" i="89"/>
  <c r="S64" i="89"/>
  <c r="P64" i="89"/>
  <c r="L64" i="89"/>
  <c r="K64" i="89"/>
  <c r="J64" i="89"/>
  <c r="I64" i="89"/>
  <c r="H64" i="89"/>
  <c r="G64" i="89"/>
  <c r="F64" i="89"/>
  <c r="E64" i="89"/>
  <c r="D64" i="89"/>
  <c r="C64" i="89"/>
  <c r="B64" i="89"/>
  <c r="AO63" i="89"/>
  <c r="AS63" i="89"/>
  <c r="AR63" i="89"/>
  <c r="AQ63" i="89"/>
  <c r="AP63" i="89"/>
  <c r="AN63" i="89"/>
  <c r="AM63" i="89"/>
  <c r="AL63" i="89"/>
  <c r="AK63" i="89"/>
  <c r="AJ63" i="89"/>
  <c r="AI63" i="89"/>
  <c r="P63" i="89"/>
  <c r="AS62" i="89"/>
  <c r="AR62" i="89"/>
  <c r="AQ62" i="89"/>
  <c r="AP62" i="89"/>
  <c r="AO62" i="89"/>
  <c r="AN62" i="89"/>
  <c r="AM62" i="89"/>
  <c r="AL62" i="89"/>
  <c r="AK62" i="89"/>
  <c r="AJ62" i="89"/>
  <c r="AI62" i="89"/>
  <c r="AG62" i="89"/>
  <c r="P62" i="89"/>
  <c r="AS61" i="89"/>
  <c r="AR61" i="89"/>
  <c r="AQ61" i="89"/>
  <c r="AP61" i="89"/>
  <c r="AO61" i="89"/>
  <c r="AN61" i="89"/>
  <c r="AM61" i="89"/>
  <c r="AL61" i="89"/>
  <c r="AK61" i="89"/>
  <c r="AJ61" i="89"/>
  <c r="AI61" i="89"/>
  <c r="AG61" i="89"/>
  <c r="P61" i="89"/>
  <c r="AS60" i="89"/>
  <c r="AR60" i="89"/>
  <c r="AQ60" i="89"/>
  <c r="AP60" i="89"/>
  <c r="AO60" i="89"/>
  <c r="AN60" i="89"/>
  <c r="AM60" i="89"/>
  <c r="AL60" i="89"/>
  <c r="AK60" i="89"/>
  <c r="AJ60" i="89"/>
  <c r="AI60" i="89"/>
  <c r="AG60" i="89"/>
  <c r="P60" i="89"/>
  <c r="AS59" i="89"/>
  <c r="AR59" i="89"/>
  <c r="AQ59" i="89"/>
  <c r="AP59" i="89"/>
  <c r="AO59" i="89"/>
  <c r="AN59" i="89"/>
  <c r="AM59" i="89"/>
  <c r="AL59" i="89"/>
  <c r="AK59" i="89"/>
  <c r="AJ59" i="89"/>
  <c r="AI59" i="89"/>
  <c r="AG59" i="89"/>
  <c r="P59" i="89"/>
  <c r="AW58" i="89"/>
  <c r="AS58" i="89"/>
  <c r="AR58" i="89"/>
  <c r="AQ58" i="89"/>
  <c r="AP58" i="89"/>
  <c r="AO58" i="89"/>
  <c r="AN58" i="89"/>
  <c r="AM58" i="89"/>
  <c r="AL58" i="89"/>
  <c r="AK58" i="89"/>
  <c r="AJ58" i="89"/>
  <c r="AI58" i="89"/>
  <c r="AG58" i="89"/>
  <c r="P58" i="89"/>
  <c r="AW57" i="89"/>
  <c r="AS57" i="89"/>
  <c r="AR57" i="89"/>
  <c r="AQ57" i="89"/>
  <c r="AP57" i="89"/>
  <c r="AO57" i="89"/>
  <c r="AN57" i="89"/>
  <c r="AM57" i="89"/>
  <c r="AL57" i="89"/>
  <c r="AK57" i="89"/>
  <c r="AJ57" i="89"/>
  <c r="AI57" i="89"/>
  <c r="AG57" i="89"/>
  <c r="P57" i="89"/>
  <c r="AW56" i="89"/>
  <c r="AS56" i="89"/>
  <c r="AR56" i="89"/>
  <c r="AQ56" i="89"/>
  <c r="AP56" i="89"/>
  <c r="AO56" i="89"/>
  <c r="AN56" i="89"/>
  <c r="AM56" i="89"/>
  <c r="AL56" i="89"/>
  <c r="AK56" i="89"/>
  <c r="AJ56" i="89"/>
  <c r="AI56" i="89"/>
  <c r="AG56" i="89"/>
  <c r="P56" i="89"/>
  <c r="AW55" i="89"/>
  <c r="AS55" i="89"/>
  <c r="AR55" i="89"/>
  <c r="AQ55" i="89"/>
  <c r="AP55" i="89"/>
  <c r="AO55" i="89"/>
  <c r="AN55" i="89"/>
  <c r="AM55" i="89"/>
  <c r="AL55" i="89"/>
  <c r="AK55" i="89"/>
  <c r="AJ55" i="89"/>
  <c r="AI55" i="89"/>
  <c r="AG55" i="89"/>
  <c r="P55" i="89"/>
  <c r="AW54" i="89"/>
  <c r="AS54" i="89"/>
  <c r="AR54" i="89"/>
  <c r="AQ54" i="89"/>
  <c r="AP54" i="89"/>
  <c r="AO54" i="89"/>
  <c r="AN54" i="89"/>
  <c r="AM54" i="89"/>
  <c r="AL54" i="89"/>
  <c r="AK54" i="89"/>
  <c r="AJ54" i="89"/>
  <c r="AI54" i="89"/>
  <c r="AG54" i="89"/>
  <c r="P54" i="89"/>
  <c r="AW53" i="89"/>
  <c r="AS53" i="89"/>
  <c r="AR53" i="89"/>
  <c r="AQ53" i="89"/>
  <c r="AP53" i="89"/>
  <c r="AO53" i="89"/>
  <c r="AN53" i="89"/>
  <c r="AM53" i="89"/>
  <c r="AL53" i="89"/>
  <c r="AK53" i="89"/>
  <c r="AJ53" i="89"/>
  <c r="AI53" i="89"/>
  <c r="AG53" i="89"/>
  <c r="P53" i="89"/>
  <c r="AW52" i="89"/>
  <c r="AS52" i="89"/>
  <c r="AR52" i="89"/>
  <c r="AQ52" i="89"/>
  <c r="AP52" i="89"/>
  <c r="AO52" i="89"/>
  <c r="AN52" i="89"/>
  <c r="AM52" i="89"/>
  <c r="AL52" i="89"/>
  <c r="AK52" i="89"/>
  <c r="AJ52" i="89"/>
  <c r="AI52" i="89"/>
  <c r="AG52" i="89"/>
  <c r="P52" i="89"/>
  <c r="AS51" i="89"/>
  <c r="AR51" i="89"/>
  <c r="AQ51" i="89"/>
  <c r="AP51" i="89"/>
  <c r="AO51" i="89"/>
  <c r="AN51" i="89"/>
  <c r="AM51" i="89"/>
  <c r="AL51" i="89"/>
  <c r="AK51" i="89"/>
  <c r="AJ51" i="89"/>
  <c r="AI51" i="89"/>
  <c r="AG51" i="89"/>
  <c r="P51" i="89"/>
  <c r="AF45" i="89"/>
  <c r="AC45" i="89"/>
  <c r="AB45" i="89"/>
  <c r="AA45" i="89"/>
  <c r="Z45" i="89"/>
  <c r="Y45" i="89"/>
  <c r="X45" i="89"/>
  <c r="W45" i="89"/>
  <c r="V45" i="89"/>
  <c r="U45" i="89"/>
  <c r="T45" i="89"/>
  <c r="S45" i="89"/>
  <c r="O45" i="89"/>
  <c r="L45" i="89"/>
  <c r="K45" i="89"/>
  <c r="J45" i="89"/>
  <c r="I45" i="89"/>
  <c r="H45" i="89"/>
  <c r="G45" i="89"/>
  <c r="F45" i="89"/>
  <c r="E45" i="89"/>
  <c r="D45" i="89"/>
  <c r="C45" i="89"/>
  <c r="B45" i="89"/>
  <c r="AF44" i="89"/>
  <c r="AC44" i="89"/>
  <c r="AB44" i="89"/>
  <c r="AA44" i="89"/>
  <c r="Z44" i="89"/>
  <c r="Y44" i="89"/>
  <c r="X44" i="89"/>
  <c r="W44" i="89"/>
  <c r="V44" i="89"/>
  <c r="U44" i="89"/>
  <c r="T44" i="89"/>
  <c r="S44" i="89"/>
  <c r="O44" i="89"/>
  <c r="L44" i="89"/>
  <c r="K44" i="89"/>
  <c r="J44" i="89"/>
  <c r="I44" i="89"/>
  <c r="H44" i="89"/>
  <c r="G44" i="89"/>
  <c r="F44" i="89"/>
  <c r="E44" i="89"/>
  <c r="D44" i="89"/>
  <c r="C44" i="89"/>
  <c r="B44" i="89"/>
  <c r="AF43" i="89"/>
  <c r="AC43" i="89"/>
  <c r="AB43" i="89"/>
  <c r="AA43" i="89"/>
  <c r="Z43" i="89"/>
  <c r="Y43" i="89"/>
  <c r="X43" i="89"/>
  <c r="W43" i="89"/>
  <c r="V43" i="89"/>
  <c r="U43" i="89"/>
  <c r="T43" i="89"/>
  <c r="S43" i="89"/>
  <c r="O43" i="89"/>
  <c r="L43" i="89"/>
  <c r="K43" i="89"/>
  <c r="J43" i="89"/>
  <c r="I43" i="89"/>
  <c r="H43" i="89"/>
  <c r="G43" i="89"/>
  <c r="F43" i="89"/>
  <c r="E43" i="89"/>
  <c r="D43" i="89"/>
  <c r="C43" i="89"/>
  <c r="B43" i="89"/>
  <c r="AF42" i="89"/>
  <c r="AC42" i="89"/>
  <c r="AB42" i="89"/>
  <c r="AA42" i="89"/>
  <c r="Z42" i="89"/>
  <c r="Y42" i="89"/>
  <c r="X42" i="89"/>
  <c r="W42" i="89"/>
  <c r="V42" i="89"/>
  <c r="U42" i="89"/>
  <c r="T42" i="89"/>
  <c r="S42" i="89"/>
  <c r="O42" i="89"/>
  <c r="L42" i="89"/>
  <c r="K42" i="89"/>
  <c r="J42" i="89"/>
  <c r="I42" i="89"/>
  <c r="H42" i="89"/>
  <c r="G42" i="89"/>
  <c r="F42" i="89"/>
  <c r="E42" i="89"/>
  <c r="D42" i="89"/>
  <c r="C42" i="89"/>
  <c r="B42" i="89"/>
  <c r="AQ41" i="89"/>
  <c r="AI41" i="89"/>
  <c r="AG41" i="89"/>
  <c r="AV41" i="89"/>
  <c r="AS41" i="89"/>
  <c r="AR41" i="89"/>
  <c r="AO41" i="89"/>
  <c r="AN41" i="89"/>
  <c r="AM41" i="89"/>
  <c r="AK41" i="89"/>
  <c r="AJ41" i="89"/>
  <c r="P41" i="89"/>
  <c r="AU41" i="89"/>
  <c r="AP41" i="89"/>
  <c r="AL41" i="89"/>
  <c r="AU40" i="89"/>
  <c r="AS40" i="89"/>
  <c r="AR40" i="89"/>
  <c r="AQ40" i="89"/>
  <c r="AP40" i="89"/>
  <c r="AO40" i="89"/>
  <c r="AN40" i="89"/>
  <c r="AM40" i="89"/>
  <c r="AL40" i="89"/>
  <c r="AK40" i="89"/>
  <c r="AJ40" i="89"/>
  <c r="AI40" i="89"/>
  <c r="AG40" i="89"/>
  <c r="P40" i="89"/>
  <c r="AU39" i="89"/>
  <c r="AW39" i="89" s="1"/>
  <c r="AS39" i="89"/>
  <c r="AR39" i="89"/>
  <c r="AQ39" i="89"/>
  <c r="AP39" i="89"/>
  <c r="AO39" i="89"/>
  <c r="AN39" i="89"/>
  <c r="AM39" i="89"/>
  <c r="AL39" i="89"/>
  <c r="AK39" i="89"/>
  <c r="AJ39" i="89"/>
  <c r="AI39" i="89"/>
  <c r="AG39" i="89"/>
  <c r="P39" i="89"/>
  <c r="AU38" i="89"/>
  <c r="AW38" i="89" s="1"/>
  <c r="AS38" i="89"/>
  <c r="AR38" i="89"/>
  <c r="AQ38" i="89"/>
  <c r="AP38" i="89"/>
  <c r="AO38" i="89"/>
  <c r="AN38" i="89"/>
  <c r="AM38" i="89"/>
  <c r="AL38" i="89"/>
  <c r="AK38" i="89"/>
  <c r="AJ38" i="89"/>
  <c r="AI38" i="89"/>
  <c r="AG38" i="89"/>
  <c r="P38" i="89"/>
  <c r="AU37" i="89"/>
  <c r="AW37" i="89" s="1"/>
  <c r="AS37" i="89"/>
  <c r="AR37" i="89"/>
  <c r="AQ37" i="89"/>
  <c r="AP37" i="89"/>
  <c r="AO37" i="89"/>
  <c r="AN37" i="89"/>
  <c r="AM37" i="89"/>
  <c r="AL37" i="89"/>
  <c r="AK37" i="89"/>
  <c r="AJ37" i="89"/>
  <c r="AI37" i="89"/>
  <c r="AG37" i="89"/>
  <c r="P37" i="89"/>
  <c r="AU36" i="89"/>
  <c r="AW36" i="89" s="1"/>
  <c r="AS36" i="89"/>
  <c r="AR36" i="89"/>
  <c r="AQ36" i="89"/>
  <c r="AP36" i="89"/>
  <c r="AO36" i="89"/>
  <c r="AN36" i="89"/>
  <c r="AM36" i="89"/>
  <c r="AL36" i="89"/>
  <c r="AK36" i="89"/>
  <c r="AJ36" i="89"/>
  <c r="AI36" i="89"/>
  <c r="AG36" i="89"/>
  <c r="P36" i="89"/>
  <c r="AU35" i="89"/>
  <c r="AW35" i="89" s="1"/>
  <c r="AS35" i="89"/>
  <c r="AR35" i="89"/>
  <c r="AQ35" i="89"/>
  <c r="AP35" i="89"/>
  <c r="AO35" i="89"/>
  <c r="AN35" i="89"/>
  <c r="AM35" i="89"/>
  <c r="AL35" i="89"/>
  <c r="AK35" i="89"/>
  <c r="AJ35" i="89"/>
  <c r="AI35" i="89"/>
  <c r="AG35" i="89"/>
  <c r="P35" i="89"/>
  <c r="AU34" i="89"/>
  <c r="AW34" i="89" s="1"/>
  <c r="AS34" i="89"/>
  <c r="AR34" i="89"/>
  <c r="AQ34" i="89"/>
  <c r="AP34" i="89"/>
  <c r="AO34" i="89"/>
  <c r="AN34" i="89"/>
  <c r="AM34" i="89"/>
  <c r="AL34" i="89"/>
  <c r="AK34" i="89"/>
  <c r="AJ34" i="89"/>
  <c r="AI34" i="89"/>
  <c r="AG34" i="89"/>
  <c r="P34" i="89"/>
  <c r="AU33" i="89"/>
  <c r="AW33" i="89" s="1"/>
  <c r="AS33" i="89"/>
  <c r="AR33" i="89"/>
  <c r="AQ33" i="89"/>
  <c r="AP33" i="89"/>
  <c r="AO33" i="89"/>
  <c r="AN33" i="89"/>
  <c r="AM33" i="89"/>
  <c r="AL33" i="89"/>
  <c r="AK33" i="89"/>
  <c r="AJ33" i="89"/>
  <c r="AI33" i="89"/>
  <c r="AG33" i="89"/>
  <c r="P33" i="89"/>
  <c r="AU32" i="89"/>
  <c r="AW32" i="89" s="1"/>
  <c r="AS32" i="89"/>
  <c r="AR32" i="89"/>
  <c r="AQ32" i="89"/>
  <c r="AP32" i="89"/>
  <c r="AO32" i="89"/>
  <c r="AN32" i="89"/>
  <c r="AM32" i="89"/>
  <c r="AL32" i="89"/>
  <c r="AK32" i="89"/>
  <c r="AJ32" i="89"/>
  <c r="AI32" i="89"/>
  <c r="AG32" i="89"/>
  <c r="P32" i="89"/>
  <c r="AU31" i="89"/>
  <c r="AW31" i="89" s="1"/>
  <c r="AS31" i="89"/>
  <c r="AR31" i="89"/>
  <c r="AQ31" i="89"/>
  <c r="AP31" i="89"/>
  <c r="AO31" i="89"/>
  <c r="AN31" i="89"/>
  <c r="AM31" i="89"/>
  <c r="AL31" i="89"/>
  <c r="AK31" i="89"/>
  <c r="AJ31" i="89"/>
  <c r="AI31" i="89"/>
  <c r="AG31" i="89"/>
  <c r="P31" i="89"/>
  <c r="AU30" i="89"/>
  <c r="AW30" i="89" s="1"/>
  <c r="AS30" i="89"/>
  <c r="AR30" i="89"/>
  <c r="AQ30" i="89"/>
  <c r="AP30" i="89"/>
  <c r="AO30" i="89"/>
  <c r="AN30" i="89"/>
  <c r="AM30" i="89"/>
  <c r="AL30" i="89"/>
  <c r="AK30" i="89"/>
  <c r="AJ30" i="89"/>
  <c r="AI30" i="89"/>
  <c r="AG30" i="89"/>
  <c r="P30" i="89"/>
  <c r="AV29" i="89"/>
  <c r="AU29" i="89"/>
  <c r="AS29" i="89"/>
  <c r="AR29" i="89"/>
  <c r="AQ29" i="89"/>
  <c r="AP29" i="89"/>
  <c r="AO29" i="89"/>
  <c r="AN29" i="89"/>
  <c r="AM29" i="89"/>
  <c r="AL29" i="89"/>
  <c r="AK29" i="89"/>
  <c r="AJ29" i="89"/>
  <c r="AI29" i="89"/>
  <c r="AG29" i="89"/>
  <c r="P29" i="89"/>
  <c r="P26" i="89"/>
  <c r="AG26" i="89" s="1"/>
  <c r="AW26" i="89" s="1"/>
  <c r="R24" i="89"/>
  <c r="AF23" i="89"/>
  <c r="AC23" i="89"/>
  <c r="AB23" i="89"/>
  <c r="AA23" i="89"/>
  <c r="Z23" i="89"/>
  <c r="Y23" i="89"/>
  <c r="X23" i="89"/>
  <c r="W23" i="89"/>
  <c r="V23" i="89"/>
  <c r="U23" i="89"/>
  <c r="T23" i="89"/>
  <c r="S23" i="89"/>
  <c r="P23" i="89"/>
  <c r="L23" i="89"/>
  <c r="K23" i="89"/>
  <c r="J23" i="89"/>
  <c r="I23" i="89"/>
  <c r="H23" i="89"/>
  <c r="G23" i="89"/>
  <c r="F23" i="89"/>
  <c r="E23" i="89"/>
  <c r="D23" i="89"/>
  <c r="C23" i="89"/>
  <c r="B23" i="89"/>
  <c r="AF22" i="89"/>
  <c r="AC22" i="89"/>
  <c r="AB22" i="89"/>
  <c r="AA22" i="89"/>
  <c r="Z22" i="89"/>
  <c r="Y22" i="89"/>
  <c r="X22" i="89"/>
  <c r="W22" i="89"/>
  <c r="V22" i="89"/>
  <c r="U22" i="89"/>
  <c r="T22" i="89"/>
  <c r="S22" i="89"/>
  <c r="L22" i="89"/>
  <c r="K22" i="89"/>
  <c r="J22" i="89"/>
  <c r="I22" i="89"/>
  <c r="H22" i="89"/>
  <c r="G22" i="89"/>
  <c r="F22" i="89"/>
  <c r="E22" i="89"/>
  <c r="D22" i="89"/>
  <c r="C22" i="89"/>
  <c r="B22" i="89"/>
  <c r="AF21" i="89"/>
  <c r="AC21" i="89"/>
  <c r="AB21" i="89"/>
  <c r="AA21" i="89"/>
  <c r="Z21" i="89"/>
  <c r="Y21" i="89"/>
  <c r="X21" i="89"/>
  <c r="W21" i="89"/>
  <c r="V21" i="89"/>
  <c r="U21" i="89"/>
  <c r="T21" i="89"/>
  <c r="S21" i="89"/>
  <c r="P21" i="89"/>
  <c r="L21" i="89"/>
  <c r="K21" i="89"/>
  <c r="J21" i="89"/>
  <c r="I21" i="89"/>
  <c r="H21" i="89"/>
  <c r="G21" i="89"/>
  <c r="F21" i="89"/>
  <c r="E21" i="89"/>
  <c r="D21" i="89"/>
  <c r="C21" i="89"/>
  <c r="B21" i="89"/>
  <c r="AF20" i="89"/>
  <c r="AC20" i="89"/>
  <c r="AB20" i="89"/>
  <c r="AA20" i="89"/>
  <c r="Z20" i="89"/>
  <c r="Y20" i="89"/>
  <c r="X20" i="89"/>
  <c r="W20" i="89"/>
  <c r="V20" i="89"/>
  <c r="U20" i="89"/>
  <c r="T20" i="89"/>
  <c r="S20" i="89"/>
  <c r="P20" i="89"/>
  <c r="L20" i="89"/>
  <c r="K20" i="89"/>
  <c r="J20" i="89"/>
  <c r="I20" i="89"/>
  <c r="H20" i="89"/>
  <c r="G20" i="89"/>
  <c r="F20" i="89"/>
  <c r="E20" i="89"/>
  <c r="D20" i="89"/>
  <c r="C20" i="89"/>
  <c r="B20" i="89"/>
  <c r="AR19" i="89"/>
  <c r="AJ19" i="89"/>
  <c r="AG19" i="89"/>
  <c r="AS19" i="89"/>
  <c r="AQ19" i="89"/>
  <c r="AP19" i="89"/>
  <c r="AO19" i="89"/>
  <c r="AM19" i="89"/>
  <c r="AL19" i="89"/>
  <c r="AK19" i="89"/>
  <c r="AI19" i="89"/>
  <c r="P19" i="89"/>
  <c r="AN19" i="89"/>
  <c r="A63" i="89"/>
  <c r="AW18" i="89"/>
  <c r="AS18" i="89"/>
  <c r="AR18" i="89"/>
  <c r="AQ18" i="89"/>
  <c r="AP18" i="89"/>
  <c r="AO18" i="89"/>
  <c r="AN18" i="89"/>
  <c r="AM18" i="89"/>
  <c r="AL18" i="89"/>
  <c r="AK18" i="89"/>
  <c r="AJ18" i="89"/>
  <c r="AI18" i="89"/>
  <c r="AG18" i="89"/>
  <c r="P18" i="89"/>
  <c r="AW17" i="89"/>
  <c r="AS17" i="89"/>
  <c r="AR17" i="89"/>
  <c r="AQ17" i="89"/>
  <c r="AP17" i="89"/>
  <c r="AO17" i="89"/>
  <c r="AN17" i="89"/>
  <c r="AM17" i="89"/>
  <c r="AL17" i="89"/>
  <c r="AK17" i="89"/>
  <c r="AJ17" i="89"/>
  <c r="AI17" i="89"/>
  <c r="AG17" i="89"/>
  <c r="P17" i="89"/>
  <c r="AW16" i="89"/>
  <c r="AS16" i="89"/>
  <c r="AR16" i="89"/>
  <c r="AQ16" i="89"/>
  <c r="AP16" i="89"/>
  <c r="AO16" i="89"/>
  <c r="AN16" i="89"/>
  <c r="AM16" i="89"/>
  <c r="AL16" i="89"/>
  <c r="AK16" i="89"/>
  <c r="AJ16" i="89"/>
  <c r="AI16" i="89"/>
  <c r="AG16" i="89"/>
  <c r="P16" i="89"/>
  <c r="AW15" i="89"/>
  <c r="AS15" i="89"/>
  <c r="AR15" i="89"/>
  <c r="AQ15" i="89"/>
  <c r="AP15" i="89"/>
  <c r="AO15" i="89"/>
  <c r="AN15" i="89"/>
  <c r="AM15" i="89"/>
  <c r="AL15" i="89"/>
  <c r="AK15" i="89"/>
  <c r="AJ15" i="89"/>
  <c r="AI15" i="89"/>
  <c r="AG15" i="89"/>
  <c r="P15" i="89"/>
  <c r="AW14" i="89"/>
  <c r="AS14" i="89"/>
  <c r="AR14" i="89"/>
  <c r="AQ14" i="89"/>
  <c r="AP14" i="89"/>
  <c r="AO14" i="89"/>
  <c r="AN14" i="89"/>
  <c r="AM14" i="89"/>
  <c r="AL14" i="89"/>
  <c r="AK14" i="89"/>
  <c r="AJ14" i="89"/>
  <c r="AI14" i="89"/>
  <c r="AG14" i="89"/>
  <c r="P14" i="89"/>
  <c r="AW13" i="89"/>
  <c r="AS13" i="89"/>
  <c r="AR13" i="89"/>
  <c r="AQ13" i="89"/>
  <c r="AP13" i="89"/>
  <c r="AO13" i="89"/>
  <c r="AN13" i="89"/>
  <c r="AM13" i="89"/>
  <c r="AL13" i="89"/>
  <c r="AK13" i="89"/>
  <c r="AJ13" i="89"/>
  <c r="AI13" i="89"/>
  <c r="AG13" i="89"/>
  <c r="P13" i="89"/>
  <c r="AW12" i="89"/>
  <c r="AS12" i="89"/>
  <c r="AR12" i="89"/>
  <c r="AQ12" i="89"/>
  <c r="AP12" i="89"/>
  <c r="AO12" i="89"/>
  <c r="AN12" i="89"/>
  <c r="AM12" i="89"/>
  <c r="AL12" i="89"/>
  <c r="AK12" i="89"/>
  <c r="AJ12" i="89"/>
  <c r="AI12" i="89"/>
  <c r="AG12" i="89"/>
  <c r="P12" i="89"/>
  <c r="AW11" i="89"/>
  <c r="AS11" i="89"/>
  <c r="AR11" i="89"/>
  <c r="AQ11" i="89"/>
  <c r="AP11" i="89"/>
  <c r="AO11" i="89"/>
  <c r="AN11" i="89"/>
  <c r="AM11" i="89"/>
  <c r="AL11" i="89"/>
  <c r="AK11" i="89"/>
  <c r="AJ11" i="89"/>
  <c r="AI11" i="89"/>
  <c r="AG11" i="89"/>
  <c r="P11" i="89"/>
  <c r="AW10" i="89"/>
  <c r="AS10" i="89"/>
  <c r="AR10" i="89"/>
  <c r="AQ10" i="89"/>
  <c r="AP10" i="89"/>
  <c r="AO10" i="89"/>
  <c r="AN10" i="89"/>
  <c r="AM10" i="89"/>
  <c r="AL10" i="89"/>
  <c r="AK10" i="89"/>
  <c r="AJ10" i="89"/>
  <c r="AI10" i="89"/>
  <c r="AG10" i="89"/>
  <c r="P10" i="89"/>
  <c r="AW9" i="89"/>
  <c r="AS9" i="89"/>
  <c r="AR9" i="89"/>
  <c r="AQ9" i="89"/>
  <c r="AP9" i="89"/>
  <c r="AO9" i="89"/>
  <c r="AN9" i="89"/>
  <c r="AM9" i="89"/>
  <c r="AL9" i="89"/>
  <c r="AK9" i="89"/>
  <c r="AJ9" i="89"/>
  <c r="AI9" i="89"/>
  <c r="AG9" i="89"/>
  <c r="P9" i="89"/>
  <c r="AW8" i="89"/>
  <c r="AS8" i="89"/>
  <c r="AR8" i="89"/>
  <c r="AQ8" i="89"/>
  <c r="AP8" i="89"/>
  <c r="AO8" i="89"/>
  <c r="AN8" i="89"/>
  <c r="AM8" i="89"/>
  <c r="AL8" i="89"/>
  <c r="AK8" i="89"/>
  <c r="AJ8" i="89"/>
  <c r="AI8" i="89"/>
  <c r="AG8" i="89"/>
  <c r="P8" i="89"/>
  <c r="AV7" i="89"/>
  <c r="AS7" i="89"/>
  <c r="AR7" i="89"/>
  <c r="AQ7" i="89"/>
  <c r="AP7" i="89"/>
  <c r="AO7" i="89"/>
  <c r="AN7" i="89"/>
  <c r="AM7" i="89"/>
  <c r="AL7" i="89"/>
  <c r="AK7" i="89"/>
  <c r="AJ7" i="89"/>
  <c r="AI7" i="89"/>
  <c r="AG7" i="89"/>
  <c r="P7" i="89"/>
  <c r="AF67" i="88"/>
  <c r="AC67" i="88"/>
  <c r="AB67" i="88"/>
  <c r="AA67" i="88"/>
  <c r="Z67" i="88"/>
  <c r="Y67" i="88"/>
  <c r="X67" i="88"/>
  <c r="W67" i="88"/>
  <c r="V67" i="88"/>
  <c r="U67" i="88"/>
  <c r="T67" i="88"/>
  <c r="S67" i="88"/>
  <c r="P67" i="88"/>
  <c r="L67" i="88"/>
  <c r="K67" i="88"/>
  <c r="J67" i="88"/>
  <c r="I67" i="88"/>
  <c r="H67" i="88"/>
  <c r="G67" i="88"/>
  <c r="F67" i="88"/>
  <c r="E67" i="88"/>
  <c r="D67" i="88"/>
  <c r="C67" i="88"/>
  <c r="B67" i="88"/>
  <c r="AF66" i="88"/>
  <c r="AC66" i="88"/>
  <c r="AB66" i="88"/>
  <c r="AA66" i="88"/>
  <c r="Z66" i="88"/>
  <c r="Y66" i="88"/>
  <c r="X66" i="88"/>
  <c r="W66" i="88"/>
  <c r="V66" i="88"/>
  <c r="U66" i="88"/>
  <c r="T66" i="88"/>
  <c r="S66" i="88"/>
  <c r="P66" i="88"/>
  <c r="L66" i="88"/>
  <c r="K66" i="88"/>
  <c r="J66" i="88"/>
  <c r="I66" i="88"/>
  <c r="H66" i="88"/>
  <c r="G66" i="88"/>
  <c r="F66" i="88"/>
  <c r="E66" i="88"/>
  <c r="D66" i="88"/>
  <c r="C66" i="88"/>
  <c r="B66" i="88"/>
  <c r="AF65" i="88"/>
  <c r="AC65" i="88"/>
  <c r="AB65" i="88"/>
  <c r="AA65" i="88"/>
  <c r="Z65" i="88"/>
  <c r="Y65" i="88"/>
  <c r="X65" i="88"/>
  <c r="W65" i="88"/>
  <c r="V65" i="88"/>
  <c r="U65" i="88"/>
  <c r="T65" i="88"/>
  <c r="S65" i="88"/>
  <c r="P65" i="88"/>
  <c r="L65" i="88"/>
  <c r="K65" i="88"/>
  <c r="J65" i="88"/>
  <c r="I65" i="88"/>
  <c r="H65" i="88"/>
  <c r="G65" i="88"/>
  <c r="F65" i="88"/>
  <c r="E65" i="88"/>
  <c r="D65" i="88"/>
  <c r="C65" i="88"/>
  <c r="B65" i="88"/>
  <c r="AF64" i="88"/>
  <c r="AC64" i="88"/>
  <c r="AB64" i="88"/>
  <c r="AA64" i="88"/>
  <c r="Z64" i="88"/>
  <c r="Y64" i="88"/>
  <c r="X64" i="88"/>
  <c r="W64" i="88"/>
  <c r="V64" i="88"/>
  <c r="U64" i="88"/>
  <c r="T64" i="88"/>
  <c r="S64" i="88"/>
  <c r="P64" i="88"/>
  <c r="L64" i="88"/>
  <c r="K64" i="88"/>
  <c r="J64" i="88"/>
  <c r="I64" i="88"/>
  <c r="H64" i="88"/>
  <c r="G64" i="88"/>
  <c r="F64" i="88"/>
  <c r="E64" i="88"/>
  <c r="D64" i="88"/>
  <c r="C64" i="88"/>
  <c r="B64" i="88"/>
  <c r="AV63" i="88"/>
  <c r="AR63" i="88"/>
  <c r="AM63" i="88"/>
  <c r="AJ63" i="88"/>
  <c r="AG63" i="88"/>
  <c r="AS63" i="88"/>
  <c r="AP63" i="88"/>
  <c r="AN63" i="88"/>
  <c r="AL63" i="88"/>
  <c r="AK63" i="88"/>
  <c r="AI63" i="88"/>
  <c r="A63" i="88"/>
  <c r="AS62" i="88"/>
  <c r="AR62" i="88"/>
  <c r="AQ62" i="88"/>
  <c r="AP62" i="88"/>
  <c r="AO62" i="88"/>
  <c r="AN62" i="88"/>
  <c r="AM62" i="88"/>
  <c r="AL62" i="88"/>
  <c r="AK62" i="88"/>
  <c r="AJ62" i="88"/>
  <c r="AI62" i="88"/>
  <c r="P62" i="88"/>
  <c r="AS61" i="88"/>
  <c r="AR61" i="88"/>
  <c r="AQ61" i="88"/>
  <c r="AP61" i="88"/>
  <c r="AO61" i="88"/>
  <c r="AN61" i="88"/>
  <c r="AM61" i="88"/>
  <c r="AL61" i="88"/>
  <c r="AK61" i="88"/>
  <c r="AJ61" i="88"/>
  <c r="AI61" i="88"/>
  <c r="P61" i="88"/>
  <c r="AW60" i="88"/>
  <c r="AS60" i="88"/>
  <c r="AR60" i="88"/>
  <c r="AQ60" i="88"/>
  <c r="AP60" i="88"/>
  <c r="AO60" i="88"/>
  <c r="AN60" i="88"/>
  <c r="AM60" i="88"/>
  <c r="AL60" i="88"/>
  <c r="AK60" i="88"/>
  <c r="AJ60" i="88"/>
  <c r="AI60" i="88"/>
  <c r="P60" i="88"/>
  <c r="AW59" i="88"/>
  <c r="AS59" i="88"/>
  <c r="AR59" i="88"/>
  <c r="AQ59" i="88"/>
  <c r="AP59" i="88"/>
  <c r="AO59" i="88"/>
  <c r="AN59" i="88"/>
  <c r="AM59" i="88"/>
  <c r="AL59" i="88"/>
  <c r="AK59" i="88"/>
  <c r="AJ59" i="88"/>
  <c r="AI59" i="88"/>
  <c r="P59" i="88"/>
  <c r="AW58" i="88"/>
  <c r="AS58" i="88"/>
  <c r="AR58" i="88"/>
  <c r="AQ58" i="88"/>
  <c r="AP58" i="88"/>
  <c r="AO58" i="88"/>
  <c r="AN58" i="88"/>
  <c r="AM58" i="88"/>
  <c r="AL58" i="88"/>
  <c r="AK58" i="88"/>
  <c r="AJ58" i="88"/>
  <c r="AI58" i="88"/>
  <c r="P58" i="88"/>
  <c r="AW57" i="88"/>
  <c r="AS57" i="88"/>
  <c r="AR57" i="88"/>
  <c r="AQ57" i="88"/>
  <c r="AP57" i="88"/>
  <c r="AO57" i="88"/>
  <c r="AN57" i="88"/>
  <c r="AM57" i="88"/>
  <c r="AL57" i="88"/>
  <c r="AK57" i="88"/>
  <c r="AJ57" i="88"/>
  <c r="AI57" i="88"/>
  <c r="P57" i="88"/>
  <c r="AW56" i="88"/>
  <c r="AS56" i="88"/>
  <c r="AR56" i="88"/>
  <c r="AQ56" i="88"/>
  <c r="AP56" i="88"/>
  <c r="AO56" i="88"/>
  <c r="AN56" i="88"/>
  <c r="AM56" i="88"/>
  <c r="AL56" i="88"/>
  <c r="AK56" i="88"/>
  <c r="AJ56" i="88"/>
  <c r="AI56" i="88"/>
  <c r="P56" i="88"/>
  <c r="AW55" i="88"/>
  <c r="AS55" i="88"/>
  <c r="AR55" i="88"/>
  <c r="AQ55" i="88"/>
  <c r="AP55" i="88"/>
  <c r="AO55" i="88"/>
  <c r="AN55" i="88"/>
  <c r="AM55" i="88"/>
  <c r="AL55" i="88"/>
  <c r="AK55" i="88"/>
  <c r="AJ55" i="88"/>
  <c r="AI55" i="88"/>
  <c r="P55" i="88"/>
  <c r="AW54" i="88"/>
  <c r="AS54" i="88"/>
  <c r="AR54" i="88"/>
  <c r="AQ54" i="88"/>
  <c r="AP54" i="88"/>
  <c r="AO54" i="88"/>
  <c r="AN54" i="88"/>
  <c r="AM54" i="88"/>
  <c r="AL54" i="88"/>
  <c r="AK54" i="88"/>
  <c r="AJ54" i="88"/>
  <c r="AI54" i="88"/>
  <c r="P54" i="88"/>
  <c r="AW53" i="88"/>
  <c r="AS53" i="88"/>
  <c r="AR53" i="88"/>
  <c r="AQ53" i="88"/>
  <c r="AP53" i="88"/>
  <c r="AO53" i="88"/>
  <c r="AN53" i="88"/>
  <c r="AM53" i="88"/>
  <c r="AL53" i="88"/>
  <c r="AK53" i="88"/>
  <c r="AJ53" i="88"/>
  <c r="AI53" i="88"/>
  <c r="P53" i="88"/>
  <c r="AW52" i="88"/>
  <c r="AS52" i="88"/>
  <c r="AR52" i="88"/>
  <c r="AQ52" i="88"/>
  <c r="AP52" i="88"/>
  <c r="AO52" i="88"/>
  <c r="AN52" i="88"/>
  <c r="AM52" i="88"/>
  <c r="AL52" i="88"/>
  <c r="AK52" i="88"/>
  <c r="AJ52" i="88"/>
  <c r="AI52" i="88"/>
  <c r="P52" i="88"/>
  <c r="AV51" i="88"/>
  <c r="AS51" i="88"/>
  <c r="AR51" i="88"/>
  <c r="AQ51" i="88"/>
  <c r="AP51" i="88"/>
  <c r="AO51" i="88"/>
  <c r="AN51" i="88"/>
  <c r="AM51" i="88"/>
  <c r="AL51" i="88"/>
  <c r="AK51" i="88"/>
  <c r="AJ51" i="88"/>
  <c r="AI51" i="88"/>
  <c r="P51" i="88"/>
  <c r="AW48" i="88"/>
  <c r="AG45" i="88"/>
  <c r="AC45" i="88"/>
  <c r="AB45" i="88"/>
  <c r="AA45" i="88"/>
  <c r="Z45" i="88"/>
  <c r="Y45" i="88"/>
  <c r="X45" i="88"/>
  <c r="W45" i="88"/>
  <c r="V45" i="88"/>
  <c r="U45" i="88"/>
  <c r="T45" i="88"/>
  <c r="S45" i="88"/>
  <c r="P45" i="88"/>
  <c r="L45" i="88"/>
  <c r="K45" i="88"/>
  <c r="J45" i="88"/>
  <c r="I45" i="88"/>
  <c r="H45" i="88"/>
  <c r="G45" i="88"/>
  <c r="F45" i="88"/>
  <c r="E45" i="88"/>
  <c r="D45" i="88"/>
  <c r="C45" i="88"/>
  <c r="B45" i="88"/>
  <c r="AG44" i="88"/>
  <c r="AC44" i="88"/>
  <c r="AB44" i="88"/>
  <c r="AA44" i="88"/>
  <c r="Z44" i="88"/>
  <c r="Y44" i="88"/>
  <c r="X44" i="88"/>
  <c r="W44" i="88"/>
  <c r="V44" i="88"/>
  <c r="U44" i="88"/>
  <c r="T44" i="88"/>
  <c r="S44" i="88"/>
  <c r="P44" i="88"/>
  <c r="L44" i="88"/>
  <c r="K44" i="88"/>
  <c r="J44" i="88"/>
  <c r="I44" i="88"/>
  <c r="H44" i="88"/>
  <c r="G44" i="88"/>
  <c r="F44" i="88"/>
  <c r="E44" i="88"/>
  <c r="D44" i="88"/>
  <c r="C44" i="88"/>
  <c r="B44" i="88"/>
  <c r="AG43" i="88"/>
  <c r="AC43" i="88"/>
  <c r="AB43" i="88"/>
  <c r="AA43" i="88"/>
  <c r="Z43" i="88"/>
  <c r="Y43" i="88"/>
  <c r="X43" i="88"/>
  <c r="W43" i="88"/>
  <c r="V43" i="88"/>
  <c r="U43" i="88"/>
  <c r="T43" i="88"/>
  <c r="S43" i="88"/>
  <c r="P43" i="88"/>
  <c r="L43" i="88"/>
  <c r="K43" i="88"/>
  <c r="J43" i="88"/>
  <c r="I43" i="88"/>
  <c r="H43" i="88"/>
  <c r="G43" i="88"/>
  <c r="F43" i="88"/>
  <c r="E43" i="88"/>
  <c r="D43" i="88"/>
  <c r="C43" i="88"/>
  <c r="B43" i="88"/>
  <c r="AG42" i="88"/>
  <c r="AC42" i="88"/>
  <c r="AB42" i="88"/>
  <c r="AA42" i="88"/>
  <c r="Z42" i="88"/>
  <c r="Y42" i="88"/>
  <c r="X42" i="88"/>
  <c r="W42" i="88"/>
  <c r="V42" i="88"/>
  <c r="U42" i="88"/>
  <c r="T42" i="88"/>
  <c r="S42" i="88"/>
  <c r="L42" i="88"/>
  <c r="K42" i="88"/>
  <c r="J42" i="88"/>
  <c r="I42" i="88"/>
  <c r="H42" i="88"/>
  <c r="G42" i="88"/>
  <c r="F42" i="88"/>
  <c r="E42" i="88"/>
  <c r="D42" i="88"/>
  <c r="C42" i="88"/>
  <c r="B42" i="88"/>
  <c r="AR41" i="88"/>
  <c r="AJ41" i="88"/>
  <c r="AU41" i="88"/>
  <c r="AS41" i="88"/>
  <c r="AL41" i="88"/>
  <c r="AK41" i="88"/>
  <c r="AI41" i="88"/>
  <c r="AO41" i="88"/>
  <c r="AN41" i="88"/>
  <c r="A41" i="88"/>
  <c r="AU40" i="88"/>
  <c r="AW40" i="88" s="1"/>
  <c r="AS40" i="88"/>
  <c r="AR40" i="88"/>
  <c r="AQ40" i="88"/>
  <c r="AP40" i="88"/>
  <c r="AO40" i="88"/>
  <c r="AN40" i="88"/>
  <c r="AM40" i="88"/>
  <c r="AL40" i="88"/>
  <c r="AK40" i="88"/>
  <c r="AJ40" i="88"/>
  <c r="AI40" i="88"/>
  <c r="P40" i="88"/>
  <c r="AU39" i="88"/>
  <c r="AW39" i="88" s="1"/>
  <c r="AS39" i="88"/>
  <c r="AR39" i="88"/>
  <c r="AQ39" i="88"/>
  <c r="AP39" i="88"/>
  <c r="AO39" i="88"/>
  <c r="AN39" i="88"/>
  <c r="AM39" i="88"/>
  <c r="AL39" i="88"/>
  <c r="AK39" i="88"/>
  <c r="AJ39" i="88"/>
  <c r="AI39" i="88"/>
  <c r="P39" i="88"/>
  <c r="AU38" i="88"/>
  <c r="AW38" i="88" s="1"/>
  <c r="AS38" i="88"/>
  <c r="AR38" i="88"/>
  <c r="AQ38" i="88"/>
  <c r="AP38" i="88"/>
  <c r="AO38" i="88"/>
  <c r="AN38" i="88"/>
  <c r="AM38" i="88"/>
  <c r="AL38" i="88"/>
  <c r="AK38" i="88"/>
  <c r="AJ38" i="88"/>
  <c r="AI38" i="88"/>
  <c r="P38" i="88"/>
  <c r="AU37" i="88"/>
  <c r="AW37" i="88" s="1"/>
  <c r="AS37" i="88"/>
  <c r="AR37" i="88"/>
  <c r="AQ37" i="88"/>
  <c r="AP37" i="88"/>
  <c r="AO37" i="88"/>
  <c r="AN37" i="88"/>
  <c r="AM37" i="88"/>
  <c r="AL37" i="88"/>
  <c r="AK37" i="88"/>
  <c r="AJ37" i="88"/>
  <c r="AI37" i="88"/>
  <c r="P37" i="88"/>
  <c r="AU36" i="88"/>
  <c r="AW36" i="88" s="1"/>
  <c r="AS36" i="88"/>
  <c r="AR36" i="88"/>
  <c r="AQ36" i="88"/>
  <c r="AP36" i="88"/>
  <c r="AO36" i="88"/>
  <c r="AN36" i="88"/>
  <c r="AM36" i="88"/>
  <c r="AL36" i="88"/>
  <c r="AK36" i="88"/>
  <c r="AJ36" i="88"/>
  <c r="AI36" i="88"/>
  <c r="P36" i="88"/>
  <c r="AU35" i="88"/>
  <c r="AW35" i="88" s="1"/>
  <c r="AS35" i="88"/>
  <c r="AR35" i="88"/>
  <c r="AQ35" i="88"/>
  <c r="AP35" i="88"/>
  <c r="AO35" i="88"/>
  <c r="AN35" i="88"/>
  <c r="AM35" i="88"/>
  <c r="AL35" i="88"/>
  <c r="AK35" i="88"/>
  <c r="AJ35" i="88"/>
  <c r="AI35" i="88"/>
  <c r="P35" i="88"/>
  <c r="AU34" i="88"/>
  <c r="AW34" i="88" s="1"/>
  <c r="AS34" i="88"/>
  <c r="AR34" i="88"/>
  <c r="AQ34" i="88"/>
  <c r="AP34" i="88"/>
  <c r="AO34" i="88"/>
  <c r="AN34" i="88"/>
  <c r="AM34" i="88"/>
  <c r="AL34" i="88"/>
  <c r="AK34" i="88"/>
  <c r="AJ34" i="88"/>
  <c r="AI34" i="88"/>
  <c r="P34" i="88"/>
  <c r="AU33" i="88"/>
  <c r="AW33" i="88" s="1"/>
  <c r="AS33" i="88"/>
  <c r="AR33" i="88"/>
  <c r="AQ33" i="88"/>
  <c r="AP33" i="88"/>
  <c r="AO33" i="88"/>
  <c r="AN33" i="88"/>
  <c r="AM33" i="88"/>
  <c r="AL33" i="88"/>
  <c r="AK33" i="88"/>
  <c r="AJ33" i="88"/>
  <c r="AI33" i="88"/>
  <c r="P33" i="88"/>
  <c r="AU32" i="88"/>
  <c r="AW32" i="88" s="1"/>
  <c r="AS32" i="88"/>
  <c r="AR32" i="88"/>
  <c r="AQ32" i="88"/>
  <c r="AP32" i="88"/>
  <c r="AO32" i="88"/>
  <c r="AN32" i="88"/>
  <c r="AM32" i="88"/>
  <c r="AL32" i="88"/>
  <c r="AK32" i="88"/>
  <c r="AJ32" i="88"/>
  <c r="AI32" i="88"/>
  <c r="P32" i="88"/>
  <c r="AU31" i="88"/>
  <c r="AW31" i="88" s="1"/>
  <c r="AS31" i="88"/>
  <c r="AR31" i="88"/>
  <c r="AQ31" i="88"/>
  <c r="AP31" i="88"/>
  <c r="AO31" i="88"/>
  <c r="AN31" i="88"/>
  <c r="AM31" i="88"/>
  <c r="AL31" i="88"/>
  <c r="AK31" i="88"/>
  <c r="AJ31" i="88"/>
  <c r="AI31" i="88"/>
  <c r="P31" i="88"/>
  <c r="AU30" i="88"/>
  <c r="AW30" i="88" s="1"/>
  <c r="AS30" i="88"/>
  <c r="AR30" i="88"/>
  <c r="AQ30" i="88"/>
  <c r="AP30" i="88"/>
  <c r="AO30" i="88"/>
  <c r="AN30" i="88"/>
  <c r="AM30" i="88"/>
  <c r="AL30" i="88"/>
  <c r="AK30" i="88"/>
  <c r="AJ30" i="88"/>
  <c r="AI30" i="88"/>
  <c r="P30" i="88"/>
  <c r="AV29" i="88"/>
  <c r="AU29" i="88"/>
  <c r="AS29" i="88"/>
  <c r="AR29" i="88"/>
  <c r="AQ29" i="88"/>
  <c r="AP29" i="88"/>
  <c r="AO29" i="88"/>
  <c r="AN29" i="88"/>
  <c r="AM29" i="88"/>
  <c r="AL29" i="88"/>
  <c r="AK29" i="88"/>
  <c r="AJ29" i="88"/>
  <c r="AI29" i="88"/>
  <c r="P29" i="88"/>
  <c r="AW26" i="88"/>
  <c r="AF23" i="88"/>
  <c r="AC23" i="88"/>
  <c r="AB23" i="88"/>
  <c r="AA23" i="88"/>
  <c r="Z23" i="88"/>
  <c r="Y23" i="88"/>
  <c r="X23" i="88"/>
  <c r="W23" i="88"/>
  <c r="V23" i="88"/>
  <c r="U23" i="88"/>
  <c r="T23" i="88"/>
  <c r="S23" i="88"/>
  <c r="O23" i="88"/>
  <c r="L23" i="88"/>
  <c r="K23" i="88"/>
  <c r="J23" i="88"/>
  <c r="I23" i="88"/>
  <c r="H23" i="88"/>
  <c r="G23" i="88"/>
  <c r="F23" i="88"/>
  <c r="E23" i="88"/>
  <c r="D23" i="88"/>
  <c r="C23" i="88"/>
  <c r="B23" i="88"/>
  <c r="AF22" i="88"/>
  <c r="AC22" i="88"/>
  <c r="AB22" i="88"/>
  <c r="AA22" i="88"/>
  <c r="Z22" i="88"/>
  <c r="Y22" i="88"/>
  <c r="X22" i="88"/>
  <c r="W22" i="88"/>
  <c r="V22" i="88"/>
  <c r="U22" i="88"/>
  <c r="T22" i="88"/>
  <c r="S22" i="88"/>
  <c r="O22" i="88"/>
  <c r="L22" i="88"/>
  <c r="K22" i="88"/>
  <c r="J22" i="88"/>
  <c r="I22" i="88"/>
  <c r="H22" i="88"/>
  <c r="G22" i="88"/>
  <c r="F22" i="88"/>
  <c r="E22" i="88"/>
  <c r="D22" i="88"/>
  <c r="C22" i="88"/>
  <c r="B22" i="88"/>
  <c r="AF21" i="88"/>
  <c r="AC21" i="88"/>
  <c r="AB21" i="88"/>
  <c r="AA21" i="88"/>
  <c r="Z21" i="88"/>
  <c r="Y21" i="88"/>
  <c r="X21" i="88"/>
  <c r="W21" i="88"/>
  <c r="V21" i="88"/>
  <c r="U21" i="88"/>
  <c r="T21" i="88"/>
  <c r="S21" i="88"/>
  <c r="O21" i="88"/>
  <c r="L21" i="88"/>
  <c r="K21" i="88"/>
  <c r="J21" i="88"/>
  <c r="I21" i="88"/>
  <c r="H21" i="88"/>
  <c r="G21" i="88"/>
  <c r="F21" i="88"/>
  <c r="E21" i="88"/>
  <c r="D21" i="88"/>
  <c r="C21" i="88"/>
  <c r="B21" i="88"/>
  <c r="AF20" i="88"/>
  <c r="AC20" i="88"/>
  <c r="AB20" i="88"/>
  <c r="AA20" i="88"/>
  <c r="Z20" i="88"/>
  <c r="Y20" i="88"/>
  <c r="X20" i="88"/>
  <c r="W20" i="88"/>
  <c r="V20" i="88"/>
  <c r="U20" i="88"/>
  <c r="T20" i="88"/>
  <c r="S20" i="88"/>
  <c r="O20" i="88"/>
  <c r="L20" i="88"/>
  <c r="K20" i="88"/>
  <c r="J20" i="88"/>
  <c r="I20" i="88"/>
  <c r="H20" i="88"/>
  <c r="G20" i="88"/>
  <c r="F20" i="88"/>
  <c r="E20" i="88"/>
  <c r="D20" i="88"/>
  <c r="C20" i="88"/>
  <c r="B20" i="88"/>
  <c r="AS19" i="88"/>
  <c r="AR19" i="88"/>
  <c r="AK19" i="88"/>
  <c r="AJ19" i="88"/>
  <c r="AU19" i="88"/>
  <c r="AQ19" i="88"/>
  <c r="AP19" i="88"/>
  <c r="AL19" i="88"/>
  <c r="AU18" i="88"/>
  <c r="AW18" i="88" s="1"/>
  <c r="AS18" i="88"/>
  <c r="AR18" i="88"/>
  <c r="AQ18" i="88"/>
  <c r="AP18" i="88"/>
  <c r="AO18" i="88"/>
  <c r="AN18" i="88"/>
  <c r="AM18" i="88"/>
  <c r="AL18" i="88"/>
  <c r="AK18" i="88"/>
  <c r="AJ18" i="88"/>
  <c r="AI18" i="88"/>
  <c r="AG18" i="88"/>
  <c r="P18" i="88"/>
  <c r="AU17" i="88"/>
  <c r="AW17" i="88" s="1"/>
  <c r="AS17" i="88"/>
  <c r="AR17" i="88"/>
  <c r="AQ17" i="88"/>
  <c r="AP17" i="88"/>
  <c r="AO17" i="88"/>
  <c r="AN17" i="88"/>
  <c r="AM17" i="88"/>
  <c r="AL17" i="88"/>
  <c r="AK17" i="88"/>
  <c r="AJ17" i="88"/>
  <c r="AI17" i="88"/>
  <c r="AG17" i="88"/>
  <c r="P17" i="88"/>
  <c r="AU16" i="88"/>
  <c r="AW16" i="88" s="1"/>
  <c r="AS16" i="88"/>
  <c r="AR16" i="88"/>
  <c r="AQ16" i="88"/>
  <c r="AP16" i="88"/>
  <c r="AO16" i="88"/>
  <c r="AN16" i="88"/>
  <c r="AM16" i="88"/>
  <c r="AL16" i="88"/>
  <c r="AK16" i="88"/>
  <c r="AJ16" i="88"/>
  <c r="AI16" i="88"/>
  <c r="AG16" i="88"/>
  <c r="P16" i="88"/>
  <c r="AU15" i="88"/>
  <c r="AW15" i="88" s="1"/>
  <c r="AS15" i="88"/>
  <c r="AR15" i="88"/>
  <c r="AQ15" i="88"/>
  <c r="AP15" i="88"/>
  <c r="AO15" i="88"/>
  <c r="AN15" i="88"/>
  <c r="AM15" i="88"/>
  <c r="AL15" i="88"/>
  <c r="AK15" i="88"/>
  <c r="AJ15" i="88"/>
  <c r="AI15" i="88"/>
  <c r="AG15" i="88"/>
  <c r="P15" i="88"/>
  <c r="AU14" i="88"/>
  <c r="AW14" i="88" s="1"/>
  <c r="AS14" i="88"/>
  <c r="AR14" i="88"/>
  <c r="AQ14" i="88"/>
  <c r="AP14" i="88"/>
  <c r="AO14" i="88"/>
  <c r="AN14" i="88"/>
  <c r="AM14" i="88"/>
  <c r="AL14" i="88"/>
  <c r="AK14" i="88"/>
  <c r="AJ14" i="88"/>
  <c r="AI14" i="88"/>
  <c r="AG14" i="88"/>
  <c r="P14" i="88"/>
  <c r="AU13" i="88"/>
  <c r="AW13" i="88" s="1"/>
  <c r="AS13" i="88"/>
  <c r="AR13" i="88"/>
  <c r="AQ13" i="88"/>
  <c r="AP13" i="88"/>
  <c r="AO13" i="88"/>
  <c r="AN13" i="88"/>
  <c r="AM13" i="88"/>
  <c r="AL13" i="88"/>
  <c r="AK13" i="88"/>
  <c r="AJ13" i="88"/>
  <c r="AI13" i="88"/>
  <c r="AG13" i="88"/>
  <c r="P13" i="88"/>
  <c r="AU12" i="88"/>
  <c r="AW12" i="88" s="1"/>
  <c r="AS12" i="88"/>
  <c r="AR12" i="88"/>
  <c r="AQ12" i="88"/>
  <c r="AP12" i="88"/>
  <c r="AO12" i="88"/>
  <c r="AN12" i="88"/>
  <c r="AM12" i="88"/>
  <c r="AL12" i="88"/>
  <c r="AK12" i="88"/>
  <c r="AJ12" i="88"/>
  <c r="AI12" i="88"/>
  <c r="AG12" i="88"/>
  <c r="P12" i="88"/>
  <c r="AU11" i="88"/>
  <c r="AW11" i="88" s="1"/>
  <c r="AS11" i="88"/>
  <c r="AR11" i="88"/>
  <c r="AQ11" i="88"/>
  <c r="AP11" i="88"/>
  <c r="AO11" i="88"/>
  <c r="AN11" i="88"/>
  <c r="AM11" i="88"/>
  <c r="AL11" i="88"/>
  <c r="AK11" i="88"/>
  <c r="AJ11" i="88"/>
  <c r="AI11" i="88"/>
  <c r="AG11" i="88"/>
  <c r="P11" i="88"/>
  <c r="AU10" i="88"/>
  <c r="AW10" i="88" s="1"/>
  <c r="AS10" i="88"/>
  <c r="AR10" i="88"/>
  <c r="AQ10" i="88"/>
  <c r="AP10" i="88"/>
  <c r="AO10" i="88"/>
  <c r="AN10" i="88"/>
  <c r="AM10" i="88"/>
  <c r="AL10" i="88"/>
  <c r="AK10" i="88"/>
  <c r="AJ10" i="88"/>
  <c r="AI10" i="88"/>
  <c r="AG10" i="88"/>
  <c r="P10" i="88"/>
  <c r="AU9" i="88"/>
  <c r="AW9" i="88" s="1"/>
  <c r="AS9" i="88"/>
  <c r="AR9" i="88"/>
  <c r="AQ9" i="88"/>
  <c r="AP9" i="88"/>
  <c r="AO9" i="88"/>
  <c r="AN9" i="88"/>
  <c r="AM9" i="88"/>
  <c r="AL9" i="88"/>
  <c r="AK9" i="88"/>
  <c r="AJ9" i="88"/>
  <c r="AI9" i="88"/>
  <c r="AG9" i="88"/>
  <c r="P9" i="88"/>
  <c r="AU8" i="88"/>
  <c r="AW8" i="88" s="1"/>
  <c r="AS8" i="88"/>
  <c r="AR8" i="88"/>
  <c r="AQ8" i="88"/>
  <c r="AP8" i="88"/>
  <c r="AO8" i="88"/>
  <c r="AN8" i="88"/>
  <c r="AM8" i="88"/>
  <c r="AL8" i="88"/>
  <c r="AK8" i="88"/>
  <c r="AJ8" i="88"/>
  <c r="AI8" i="88"/>
  <c r="AG8" i="88"/>
  <c r="P8" i="88"/>
  <c r="AV7" i="88"/>
  <c r="AU7" i="88"/>
  <c r="AS7" i="88"/>
  <c r="AR7" i="88"/>
  <c r="AQ7" i="88"/>
  <c r="AP7" i="88"/>
  <c r="AO7" i="88"/>
  <c r="AN7" i="88"/>
  <c r="AM7" i="88"/>
  <c r="AL7" i="88"/>
  <c r="AK7" i="88"/>
  <c r="AJ7" i="88"/>
  <c r="AI7" i="88"/>
  <c r="AG7" i="88"/>
  <c r="P7" i="88"/>
  <c r="T34" i="87"/>
  <c r="S34" i="87"/>
  <c r="F34" i="87"/>
  <c r="E34" i="87"/>
  <c r="D34" i="87"/>
  <c r="C34" i="87"/>
  <c r="B34" i="87"/>
  <c r="T32" i="87"/>
  <c r="S32" i="87"/>
  <c r="P32" i="87"/>
  <c r="Q33" i="87" s="1"/>
  <c r="O32" i="87"/>
  <c r="N32" i="87"/>
  <c r="M32" i="87"/>
  <c r="L32" i="87"/>
  <c r="K32" i="87"/>
  <c r="J32" i="87"/>
  <c r="I32" i="87"/>
  <c r="H32" i="87"/>
  <c r="G32" i="87"/>
  <c r="F32" i="87"/>
  <c r="E32" i="87"/>
  <c r="D32" i="87"/>
  <c r="C32" i="87"/>
  <c r="B32" i="87"/>
  <c r="T31" i="87"/>
  <c r="P31" i="87"/>
  <c r="O31" i="87"/>
  <c r="N31" i="87"/>
  <c r="M31" i="87"/>
  <c r="L31" i="87"/>
  <c r="K31" i="87"/>
  <c r="J31" i="87"/>
  <c r="I31" i="87"/>
  <c r="H31" i="87"/>
  <c r="G31" i="87"/>
  <c r="F31" i="87"/>
  <c r="E31" i="87"/>
  <c r="D31" i="87"/>
  <c r="C31" i="87"/>
  <c r="T29" i="87"/>
  <c r="P29" i="87"/>
  <c r="O29" i="87"/>
  <c r="N29" i="87"/>
  <c r="M29" i="87"/>
  <c r="L29" i="87"/>
  <c r="K29" i="87"/>
  <c r="J29" i="87"/>
  <c r="I29" i="87"/>
  <c r="H29" i="87"/>
  <c r="G29" i="87"/>
  <c r="F29" i="87"/>
  <c r="E29" i="87"/>
  <c r="D29" i="87"/>
  <c r="C29" i="87"/>
  <c r="T26" i="87"/>
  <c r="S26" i="87"/>
  <c r="R26" i="87"/>
  <c r="T23" i="87"/>
  <c r="S23" i="87"/>
  <c r="F23" i="87"/>
  <c r="E23" i="87"/>
  <c r="D23" i="87"/>
  <c r="C23" i="87"/>
  <c r="B23" i="87"/>
  <c r="T21" i="87"/>
  <c r="S21" i="87"/>
  <c r="P21" i="87"/>
  <c r="Q22" i="87" s="1"/>
  <c r="O21" i="87"/>
  <c r="N21" i="87"/>
  <c r="M21" i="87"/>
  <c r="L21" i="87"/>
  <c r="K21" i="87"/>
  <c r="J21" i="87"/>
  <c r="I21" i="87"/>
  <c r="H21" i="87"/>
  <c r="G21" i="87"/>
  <c r="F21" i="87"/>
  <c r="E21" i="87"/>
  <c r="D21" i="87"/>
  <c r="C21" i="87"/>
  <c r="B21" i="87"/>
  <c r="T20" i="87"/>
  <c r="P20" i="87"/>
  <c r="O20" i="87"/>
  <c r="N20" i="87"/>
  <c r="M20" i="87"/>
  <c r="L20" i="87"/>
  <c r="K20" i="87"/>
  <c r="J20" i="87"/>
  <c r="I20" i="87"/>
  <c r="H20" i="87"/>
  <c r="G20" i="87"/>
  <c r="F20" i="87"/>
  <c r="E20" i="87"/>
  <c r="D20" i="87"/>
  <c r="C20" i="87"/>
  <c r="AI19" i="87"/>
  <c r="AI18" i="87"/>
  <c r="P18" i="87"/>
  <c r="O18" i="87"/>
  <c r="N18" i="87"/>
  <c r="M18" i="87"/>
  <c r="L18" i="87"/>
  <c r="K18" i="87"/>
  <c r="J18" i="87"/>
  <c r="I18" i="87"/>
  <c r="H18" i="87"/>
  <c r="G18" i="87"/>
  <c r="F18" i="87"/>
  <c r="E18" i="87"/>
  <c r="D18" i="87"/>
  <c r="C18" i="87"/>
  <c r="AI17" i="87"/>
  <c r="AI16" i="87"/>
  <c r="AI15" i="87"/>
  <c r="T15" i="87"/>
  <c r="S15" i="87"/>
  <c r="R15" i="87"/>
  <c r="AI14" i="87"/>
  <c r="S14" i="87"/>
  <c r="S25" i="87" s="1"/>
  <c r="AI13" i="87"/>
  <c r="AI12" i="87"/>
  <c r="T12" i="87"/>
  <c r="S12" i="87"/>
  <c r="F12" i="87"/>
  <c r="E12" i="87"/>
  <c r="D12" i="87"/>
  <c r="C12" i="87"/>
  <c r="B12" i="87"/>
  <c r="AI11" i="87"/>
  <c r="AI10" i="87"/>
  <c r="T10" i="87"/>
  <c r="S10" i="87"/>
  <c r="P10" i="87"/>
  <c r="O10" i="87"/>
  <c r="N10" i="87"/>
  <c r="M10" i="87"/>
  <c r="L10" i="87"/>
  <c r="K10" i="87"/>
  <c r="I10" i="87"/>
  <c r="H10" i="87"/>
  <c r="G10" i="87"/>
  <c r="F10" i="87"/>
  <c r="E10" i="87"/>
  <c r="D10" i="87"/>
  <c r="C10" i="87"/>
  <c r="B10" i="87"/>
  <c r="AI9" i="87"/>
  <c r="T9" i="87"/>
  <c r="P9" i="87"/>
  <c r="O9" i="87"/>
  <c r="N9" i="87"/>
  <c r="M9" i="87"/>
  <c r="L9" i="87"/>
  <c r="K9" i="87"/>
  <c r="J9" i="87"/>
  <c r="I9" i="87"/>
  <c r="H9" i="87"/>
  <c r="G9" i="87"/>
  <c r="F9" i="87"/>
  <c r="E9" i="87"/>
  <c r="D9" i="87"/>
  <c r="C9" i="87"/>
  <c r="AI8" i="87"/>
  <c r="T7" i="87"/>
  <c r="P7" i="87"/>
  <c r="O7" i="87"/>
  <c r="N7" i="87"/>
  <c r="M7" i="87"/>
  <c r="L7" i="87"/>
  <c r="I7" i="87"/>
  <c r="H7" i="87"/>
  <c r="G7" i="87"/>
  <c r="F7" i="87"/>
  <c r="E7" i="87"/>
  <c r="D7" i="87"/>
  <c r="C7" i="87"/>
  <c r="J6" i="87"/>
  <c r="K7" i="87" s="1"/>
  <c r="AP23" i="89" l="1"/>
  <c r="AK23" i="89"/>
  <c r="AS23" i="89"/>
  <c r="P67" i="89"/>
  <c r="AV67" i="89"/>
  <c r="AP22" i="89"/>
  <c r="AO65" i="89"/>
  <c r="AG23" i="89"/>
  <c r="AK43" i="88"/>
  <c r="AS43" i="88"/>
  <c r="AG45" i="89"/>
  <c r="AW40" i="89"/>
  <c r="P45" i="89"/>
  <c r="AW62" i="88"/>
  <c r="AG67" i="88"/>
  <c r="AG23" i="88"/>
  <c r="P23" i="88"/>
  <c r="AW61" i="88"/>
  <c r="P44" i="89"/>
  <c r="AG22" i="89"/>
  <c r="AG44" i="89"/>
  <c r="AG66" i="88"/>
  <c r="AO65" i="88"/>
  <c r="AG22" i="88"/>
  <c r="P22" i="88"/>
  <c r="E33" i="87"/>
  <c r="M33" i="87"/>
  <c r="P11" i="87"/>
  <c r="AM42" i="88"/>
  <c r="AN66" i="88"/>
  <c r="AL20" i="89"/>
  <c r="AN43" i="89"/>
  <c r="AG43" i="89"/>
  <c r="P22" i="89"/>
  <c r="AG21" i="88"/>
  <c r="P43" i="89"/>
  <c r="AG65" i="88"/>
  <c r="P21" i="88"/>
  <c r="P65" i="89"/>
  <c r="AG21" i="89"/>
  <c r="AK20" i="88"/>
  <c r="AN42" i="89"/>
  <c r="AJ44" i="89"/>
  <c r="AR44" i="89"/>
  <c r="AK22" i="88"/>
  <c r="AS22" i="88"/>
  <c r="AI23" i="89"/>
  <c r="AK42" i="89"/>
  <c r="AS42" i="89"/>
  <c r="AO44" i="89"/>
  <c r="AJ66" i="89"/>
  <c r="AR66" i="89"/>
  <c r="AI67" i="89"/>
  <c r="AQ67" i="89"/>
  <c r="AM64" i="88"/>
  <c r="AP67" i="89"/>
  <c r="AP42" i="88"/>
  <c r="AI23" i="88"/>
  <c r="AK64" i="88"/>
  <c r="AS64" i="88"/>
  <c r="AJ65" i="88"/>
  <c r="AR65" i="88"/>
  <c r="AP67" i="88"/>
  <c r="AI20" i="88"/>
  <c r="AQ20" i="88"/>
  <c r="G33" i="87"/>
  <c r="O33" i="87"/>
  <c r="AP23" i="88"/>
  <c r="AQ42" i="88"/>
  <c r="AS45" i="88"/>
  <c r="P42" i="89"/>
  <c r="D11" i="87"/>
  <c r="J22" i="87"/>
  <c r="AM20" i="88"/>
  <c r="AP20" i="88"/>
  <c r="AS21" i="88"/>
  <c r="AL44" i="88"/>
  <c r="AQ66" i="88"/>
  <c r="AG20" i="89"/>
  <c r="AO42" i="89"/>
  <c r="AN66" i="89"/>
  <c r="AM23" i="89"/>
  <c r="AN20" i="89"/>
  <c r="AL64" i="89"/>
  <c r="AG64" i="88"/>
  <c r="AL65" i="88"/>
  <c r="AN67" i="88"/>
  <c r="AI67" i="88"/>
  <c r="AQ67" i="88"/>
  <c r="AN21" i="89"/>
  <c r="AL22" i="89"/>
  <c r="AJ23" i="89"/>
  <c r="AK45" i="89"/>
  <c r="AS45" i="89"/>
  <c r="AI65" i="89"/>
  <c r="AQ65" i="89"/>
  <c r="AK66" i="89"/>
  <c r="AS66" i="89"/>
  <c r="AJ67" i="89"/>
  <c r="AR67" i="89"/>
  <c r="AJ44" i="88"/>
  <c r="AR44" i="88"/>
  <c r="AJ64" i="88"/>
  <c r="AR64" i="88"/>
  <c r="AN64" i="88"/>
  <c r="AM65" i="88"/>
  <c r="AL66" i="88"/>
  <c r="AJ42" i="89"/>
  <c r="AR42" i="89"/>
  <c r="AN44" i="89"/>
  <c r="AM22" i="88"/>
  <c r="AK23" i="88"/>
  <c r="AS23" i="88"/>
  <c r="AK44" i="88"/>
  <c r="AS44" i="88"/>
  <c r="AL21" i="89"/>
  <c r="AP21" i="89"/>
  <c r="AW51" i="89"/>
  <c r="AG42" i="89"/>
  <c r="AW64" i="89"/>
  <c r="K22" i="87"/>
  <c r="AK21" i="88"/>
  <c r="AP22" i="88"/>
  <c r="C11" i="87"/>
  <c r="L11" i="87"/>
  <c r="H33" i="87"/>
  <c r="P33" i="87"/>
  <c r="AO20" i="88"/>
  <c r="AL21" i="88"/>
  <c r="AN44" i="88"/>
  <c r="AK45" i="88"/>
  <c r="AN45" i="88"/>
  <c r="AL64" i="88"/>
  <c r="AJ66" i="88"/>
  <c r="AL23" i="89"/>
  <c r="AM20" i="89"/>
  <c r="AP43" i="89"/>
  <c r="AM67" i="89"/>
  <c r="O11" i="87"/>
  <c r="D22" i="87"/>
  <c r="L22" i="87"/>
  <c r="C33" i="87"/>
  <c r="K33" i="87"/>
  <c r="AJ20" i="88"/>
  <c r="AL22" i="88"/>
  <c r="AJ23" i="88"/>
  <c r="AR23" i="88"/>
  <c r="AJ42" i="88"/>
  <c r="AR42" i="88"/>
  <c r="AI45" i="88"/>
  <c r="AQ45" i="88"/>
  <c r="AI66" i="88"/>
  <c r="AM66" i="88"/>
  <c r="AJ67" i="88"/>
  <c r="AR67" i="88"/>
  <c r="AO23" i="89"/>
  <c r="AM22" i="89"/>
  <c r="AO45" i="89"/>
  <c r="AN64" i="89"/>
  <c r="AL66" i="89"/>
  <c r="C22" i="87"/>
  <c r="AN23" i="89"/>
  <c r="AS20" i="88"/>
  <c r="AP21" i="88"/>
  <c r="AK42" i="88"/>
  <c r="AS42" i="88"/>
  <c r="AP43" i="88"/>
  <c r="AO45" i="88"/>
  <c r="AJ45" i="88"/>
  <c r="AR45" i="88"/>
  <c r="AK67" i="88"/>
  <c r="AS67" i="88"/>
  <c r="AN22" i="89"/>
  <c r="AK65" i="89"/>
  <c r="AS65" i="89"/>
  <c r="AN65" i="89"/>
  <c r="AM66" i="89"/>
  <c r="H11" i="87"/>
  <c r="F22" i="87"/>
  <c r="N22" i="87"/>
  <c r="AL20" i="88"/>
  <c r="AI21" i="88"/>
  <c r="AQ21" i="88"/>
  <c r="AN22" i="88"/>
  <c r="AI42" i="88"/>
  <c r="AP45" i="88"/>
  <c r="AI64" i="88"/>
  <c r="AQ64" i="88"/>
  <c r="AP65" i="88"/>
  <c r="AO66" i="88"/>
  <c r="AQ23" i="89"/>
  <c r="AJ20" i="89"/>
  <c r="AR20" i="89"/>
  <c r="AI21" i="89"/>
  <c r="AQ21" i="89"/>
  <c r="AJ43" i="89"/>
  <c r="AR43" i="89"/>
  <c r="AN45" i="89"/>
  <c r="AL65" i="89"/>
  <c r="H22" i="87"/>
  <c r="AO22" i="88"/>
  <c r="AJ43" i="88"/>
  <c r="AR43" i="88"/>
  <c r="AL45" i="88"/>
  <c r="AR23" i="89"/>
  <c r="AL44" i="89"/>
  <c r="J33" i="87"/>
  <c r="AN23" i="88"/>
  <c r="AN42" i="88"/>
  <c r="AP44" i="88"/>
  <c r="AO43" i="89"/>
  <c r="AM44" i="89"/>
  <c r="AO67" i="89"/>
  <c r="AW7" i="89"/>
  <c r="P42" i="88"/>
  <c r="AG20" i="88"/>
  <c r="P20" i="88"/>
  <c r="T33" i="87"/>
  <c r="E11" i="87"/>
  <c r="M11" i="87"/>
  <c r="I33" i="87"/>
  <c r="AJ21" i="88"/>
  <c r="AR21" i="88"/>
  <c r="AO23" i="88"/>
  <c r="AO43" i="88"/>
  <c r="F11" i="87"/>
  <c r="N11" i="87"/>
  <c r="G11" i="87"/>
  <c r="I22" i="87"/>
  <c r="F33" i="87"/>
  <c r="N33" i="87"/>
  <c r="AR20" i="88"/>
  <c r="AM23" i="88"/>
  <c r="AM43" i="88"/>
  <c r="AO44" i="88"/>
  <c r="AI44" i="88"/>
  <c r="AQ44" i="88"/>
  <c r="AU45" i="88"/>
  <c r="AW45" i="88" s="1"/>
  <c r="AO64" i="88"/>
  <c r="AK65" i="88"/>
  <c r="AS65" i="88"/>
  <c r="AP66" i="88"/>
  <c r="AJ21" i="89"/>
  <c r="AR21" i="89"/>
  <c r="AL42" i="89"/>
  <c r="AI43" i="89"/>
  <c r="AQ43" i="89"/>
  <c r="AK44" i="89"/>
  <c r="AS44" i="89"/>
  <c r="AP64" i="89"/>
  <c r="AU22" i="88"/>
  <c r="AQ23" i="88"/>
  <c r="AL42" i="88"/>
  <c r="AU42" i="88"/>
  <c r="AW42" i="88" s="1"/>
  <c r="AO42" i="88"/>
  <c r="AN43" i="88"/>
  <c r="AI43" i="88"/>
  <c r="AQ43" i="88"/>
  <c r="AM45" i="88"/>
  <c r="AP64" i="88"/>
  <c r="AL67" i="88"/>
  <c r="AO20" i="89"/>
  <c r="AK21" i="89"/>
  <c r="AS21" i="89"/>
  <c r="AO22" i="89"/>
  <c r="AM42" i="89"/>
  <c r="AL45" i="89"/>
  <c r="AP65" i="89"/>
  <c r="AK67" i="89"/>
  <c r="AS67" i="89"/>
  <c r="AR66" i="88"/>
  <c r="AM67" i="88"/>
  <c r="AP20" i="89"/>
  <c r="AP44" i="89"/>
  <c r="AJ45" i="89"/>
  <c r="AR45" i="89"/>
  <c r="AM45" i="89"/>
  <c r="AJ64" i="89"/>
  <c r="AR64" i="89"/>
  <c r="AL67" i="89"/>
  <c r="AM41" i="88"/>
  <c r="I11" i="87"/>
  <c r="AN21" i="88"/>
  <c r="AI22" i="88"/>
  <c r="AQ22" i="88"/>
  <c r="AU44" i="88"/>
  <c r="AW44" i="88" s="1"/>
  <c r="AN65" i="88"/>
  <c r="AK66" i="88"/>
  <c r="AS66" i="88"/>
  <c r="AI20" i="89"/>
  <c r="AQ20" i="89"/>
  <c r="AM21" i="89"/>
  <c r="AI22" i="89"/>
  <c r="AQ22" i="89"/>
  <c r="AL43" i="89"/>
  <c r="AI44" i="89"/>
  <c r="AQ44" i="89"/>
  <c r="AO64" i="89"/>
  <c r="AK64" i="89"/>
  <c r="AS64" i="89"/>
  <c r="AJ65" i="89"/>
  <c r="AR65" i="89"/>
  <c r="AO66" i="89"/>
  <c r="J10" i="87"/>
  <c r="J11" i="87" s="1"/>
  <c r="E22" i="87"/>
  <c r="M22" i="87"/>
  <c r="AN20" i="88"/>
  <c r="AO21" i="88"/>
  <c r="AJ22" i="88"/>
  <c r="AR22" i="88"/>
  <c r="AL23" i="88"/>
  <c r="AL43" i="88"/>
  <c r="AM44" i="88"/>
  <c r="AO67" i="88"/>
  <c r="AJ22" i="89"/>
  <c r="AR22" i="89"/>
  <c r="AP42" i="89"/>
  <c r="AM43" i="89"/>
  <c r="AP66" i="89"/>
  <c r="AN67" i="89"/>
  <c r="AM21" i="88"/>
  <c r="AK20" i="89"/>
  <c r="AS20" i="89"/>
  <c r="AO21" i="89"/>
  <c r="AK22" i="89"/>
  <c r="AS22" i="89"/>
  <c r="AI42" i="89"/>
  <c r="AQ42" i="89"/>
  <c r="AK43" i="89"/>
  <c r="AS43" i="89"/>
  <c r="AP45" i="89"/>
  <c r="P48" i="89"/>
  <c r="AG48" i="89" s="1"/>
  <c r="AW48" i="89" s="1"/>
  <c r="AI64" i="89"/>
  <c r="AQ64" i="89"/>
  <c r="AM64" i="89"/>
  <c r="AI66" i="89"/>
  <c r="AQ66" i="89"/>
  <c r="AI65" i="88"/>
  <c r="AQ65" i="88"/>
  <c r="AI45" i="89"/>
  <c r="AQ45" i="89"/>
  <c r="AM65" i="89"/>
  <c r="P22" i="87"/>
  <c r="AU42" i="89"/>
  <c r="AW29" i="89"/>
  <c r="AU44" i="89"/>
  <c r="AW21" i="89"/>
  <c r="AW65" i="89"/>
  <c r="AW66" i="89"/>
  <c r="AW63" i="89"/>
  <c r="AU43" i="89"/>
  <c r="AU45" i="89"/>
  <c r="AW63" i="88"/>
  <c r="AW51" i="88"/>
  <c r="AV41" i="88"/>
  <c r="AW41" i="88" s="1"/>
  <c r="AW29" i="88"/>
  <c r="AV19" i="88"/>
  <c r="AW19" i="88" s="1"/>
  <c r="AW7" i="88"/>
  <c r="AW66" i="88"/>
  <c r="AQ63" i="88"/>
  <c r="AU43" i="88"/>
  <c r="AW43" i="88" s="1"/>
  <c r="P41" i="88"/>
  <c r="AP41" i="88"/>
  <c r="AQ41" i="88"/>
  <c r="AO19" i="88"/>
  <c r="AU23" i="88"/>
  <c r="AU20" i="88"/>
  <c r="AU21" i="88"/>
  <c r="AN19" i="88"/>
  <c r="AI19" i="88"/>
  <c r="T22" i="87"/>
  <c r="T11" i="87"/>
  <c r="AW41" i="89"/>
  <c r="AG63" i="89"/>
  <c r="AV19" i="89"/>
  <c r="AW19" i="89" s="1"/>
  <c r="A41" i="89"/>
  <c r="D33" i="87"/>
  <c r="L33" i="87"/>
  <c r="G22" i="87"/>
  <c r="O22" i="87"/>
  <c r="J7" i="87"/>
  <c r="AW67" i="89" l="1"/>
  <c r="AW23" i="89"/>
  <c r="AW44" i="89"/>
  <c r="AW45" i="89"/>
  <c r="AW22" i="89"/>
  <c r="AW67" i="88"/>
  <c r="AW23" i="88"/>
  <c r="AW22" i="88"/>
  <c r="AW43" i="89"/>
  <c r="AW65" i="88"/>
  <c r="AW21" i="88"/>
  <c r="AW64" i="88"/>
  <c r="AW20" i="89"/>
  <c r="AW42" i="89"/>
  <c r="K11" i="87"/>
  <c r="AW20" i="88"/>
  <c r="B32" i="68"/>
  <c r="C32" i="68"/>
  <c r="N49" i="66"/>
  <c r="O49" i="66"/>
  <c r="N50" i="66"/>
  <c r="O50" i="66"/>
  <c r="L49" i="66"/>
  <c r="L50" i="66"/>
  <c r="F49" i="66"/>
  <c r="F50" i="66"/>
  <c r="L83" i="68"/>
  <c r="N83" i="68"/>
  <c r="O83" i="68"/>
  <c r="F83" i="68"/>
  <c r="N82" i="68"/>
  <c r="O82" i="68"/>
  <c r="L82" i="68"/>
  <c r="F82" i="68"/>
  <c r="N58" i="68"/>
  <c r="O58" i="68"/>
  <c r="N59" i="68"/>
  <c r="O59" i="68"/>
  <c r="L58" i="68"/>
  <c r="F58" i="68"/>
  <c r="I32" i="66"/>
  <c r="H32" i="66"/>
  <c r="N87" i="48"/>
  <c r="O87" i="48"/>
  <c r="N88" i="48"/>
  <c r="O88" i="48"/>
  <c r="L88" i="48"/>
  <c r="N51" i="48"/>
  <c r="O51" i="48"/>
  <c r="N52" i="48"/>
  <c r="O52" i="48"/>
  <c r="L51" i="48"/>
  <c r="L52" i="48"/>
  <c r="F51" i="48"/>
  <c r="F52" i="48"/>
  <c r="N52" i="47"/>
  <c r="O52" i="47"/>
  <c r="N53" i="47"/>
  <c r="O53" i="47"/>
  <c r="L52" i="47"/>
  <c r="L53" i="47"/>
  <c r="F52" i="47"/>
  <c r="N55" i="46"/>
  <c r="O55" i="46"/>
  <c r="N56" i="46"/>
  <c r="O56" i="46"/>
  <c r="L55" i="46"/>
  <c r="L56" i="46"/>
  <c r="F55" i="46"/>
  <c r="N54" i="36"/>
  <c r="O54" i="36"/>
  <c r="L54" i="36"/>
  <c r="F54" i="36"/>
  <c r="B61" i="68"/>
  <c r="C61" i="68"/>
  <c r="L56" i="83"/>
  <c r="L79" i="68"/>
  <c r="N79" i="68"/>
  <c r="O79" i="68"/>
  <c r="L80" i="68"/>
  <c r="N80" i="68"/>
  <c r="O80" i="68"/>
  <c r="F79" i="68"/>
  <c r="L48" i="66"/>
  <c r="N48" i="66"/>
  <c r="O48" i="66"/>
  <c r="F48" i="66"/>
  <c r="N86" i="48"/>
  <c r="O86" i="48"/>
  <c r="N54" i="47"/>
  <c r="O54" i="47"/>
  <c r="L54" i="47"/>
  <c r="F54" i="47"/>
  <c r="N55" i="81"/>
  <c r="O55" i="81"/>
  <c r="L55" i="81"/>
  <c r="L56" i="81"/>
  <c r="F55" i="81"/>
  <c r="L57" i="3"/>
  <c r="N57" i="3"/>
  <c r="O57" i="3"/>
  <c r="L58" i="3"/>
  <c r="N58" i="3"/>
  <c r="O58" i="3"/>
  <c r="F57" i="3"/>
  <c r="N57" i="70"/>
  <c r="O57" i="70"/>
  <c r="L57" i="70"/>
  <c r="N54" i="66"/>
  <c r="O54" i="66"/>
  <c r="L54" i="66"/>
  <c r="F54" i="66"/>
  <c r="B61" i="48"/>
  <c r="C61" i="48"/>
  <c r="N55" i="47"/>
  <c r="O55" i="47"/>
  <c r="L55" i="47"/>
  <c r="F55" i="47"/>
  <c r="P52" i="47" l="1"/>
  <c r="P54" i="36"/>
  <c r="P50" i="66"/>
  <c r="P49" i="66"/>
  <c r="P83" i="68"/>
  <c r="P82" i="68"/>
  <c r="P59" i="68"/>
  <c r="P51" i="48"/>
  <c r="P48" i="66"/>
  <c r="P88" i="48"/>
  <c r="P56" i="46"/>
  <c r="P55" i="46"/>
  <c r="P55" i="81"/>
  <c r="P58" i="68"/>
  <c r="P52" i="48"/>
  <c r="P53" i="47"/>
  <c r="P79" i="68"/>
  <c r="P54" i="47"/>
  <c r="P58" i="3"/>
  <c r="P80" i="68"/>
  <c r="P57" i="3"/>
  <c r="P54" i="66"/>
  <c r="P55" i="47"/>
  <c r="P57" i="70"/>
  <c r="J39" i="83"/>
  <c r="J40" i="83"/>
  <c r="J41" i="83"/>
  <c r="J42" i="83"/>
  <c r="J43" i="83"/>
  <c r="J44" i="83"/>
  <c r="J45" i="83"/>
  <c r="J46" i="83"/>
  <c r="J47" i="83"/>
  <c r="J48" i="83"/>
  <c r="J49" i="83"/>
  <c r="J50" i="83"/>
  <c r="J51" i="83"/>
  <c r="J52" i="83"/>
  <c r="J53" i="83"/>
  <c r="J54" i="83"/>
  <c r="J55" i="83"/>
  <c r="J56" i="83"/>
  <c r="J57" i="83"/>
  <c r="J58" i="83"/>
  <c r="L55" i="70" l="1"/>
  <c r="F55" i="70"/>
  <c r="N77" i="68"/>
  <c r="O77" i="68"/>
  <c r="N78" i="68"/>
  <c r="O78" i="68"/>
  <c r="L77" i="68"/>
  <c r="L78" i="68"/>
  <c r="F77" i="68"/>
  <c r="I61" i="68"/>
  <c r="H61" i="68"/>
  <c r="N27" i="68"/>
  <c r="O27" i="68"/>
  <c r="L27" i="68"/>
  <c r="F27" i="68"/>
  <c r="N57" i="47"/>
  <c r="O57" i="47"/>
  <c r="N59" i="47"/>
  <c r="O59" i="47"/>
  <c r="L57" i="47"/>
  <c r="L59" i="47"/>
  <c r="F57" i="47"/>
  <c r="F56" i="46"/>
  <c r="F56" i="81"/>
  <c r="N56" i="81"/>
  <c r="O56" i="81"/>
  <c r="N53" i="36"/>
  <c r="O53" i="36"/>
  <c r="L53" i="36"/>
  <c r="F53" i="36"/>
  <c r="N93" i="3"/>
  <c r="O93" i="3"/>
  <c r="N94" i="3"/>
  <c r="O94" i="3"/>
  <c r="L93" i="3"/>
  <c r="F93" i="3"/>
  <c r="N55" i="3"/>
  <c r="O55" i="3"/>
  <c r="L55" i="3"/>
  <c r="F55" i="3"/>
  <c r="P27" i="68" l="1"/>
  <c r="P55" i="3"/>
  <c r="P94" i="3"/>
  <c r="P56" i="81"/>
  <c r="P59" i="47"/>
  <c r="P53" i="36"/>
  <c r="P77" i="68"/>
  <c r="P78" i="68"/>
  <c r="P57" i="47"/>
  <c r="P93" i="3"/>
  <c r="L58" i="83"/>
  <c r="N70" i="66"/>
  <c r="O70" i="66"/>
  <c r="N71" i="66"/>
  <c r="O71" i="66"/>
  <c r="L70" i="66"/>
  <c r="L71" i="66"/>
  <c r="F70" i="66"/>
  <c r="N20" i="66"/>
  <c r="O20" i="66"/>
  <c r="N21" i="66"/>
  <c r="O21" i="66"/>
  <c r="N31" i="66"/>
  <c r="O31" i="66"/>
  <c r="L20" i="66"/>
  <c r="L21" i="66"/>
  <c r="L31" i="66"/>
  <c r="F20" i="66"/>
  <c r="F21" i="66"/>
  <c r="F31" i="66"/>
  <c r="N50" i="48"/>
  <c r="O50" i="48"/>
  <c r="L50" i="48"/>
  <c r="F50" i="48"/>
  <c r="N31" i="48"/>
  <c r="O31" i="48"/>
  <c r="L31" i="48"/>
  <c r="F31" i="48"/>
  <c r="N57" i="81"/>
  <c r="O57" i="81"/>
  <c r="L57" i="81"/>
  <c r="F57" i="81"/>
  <c r="F54" i="3"/>
  <c r="N54" i="3"/>
  <c r="O54" i="3"/>
  <c r="L54" i="3"/>
  <c r="N92" i="83"/>
  <c r="O92" i="83"/>
  <c r="N53" i="70"/>
  <c r="O53" i="70"/>
  <c r="L53" i="70"/>
  <c r="F53" i="70"/>
  <c r="N84" i="68"/>
  <c r="O84" i="68"/>
  <c r="O85" i="68"/>
  <c r="N86" i="68"/>
  <c r="O86" i="68"/>
  <c r="N87" i="68"/>
  <c r="O87" i="68"/>
  <c r="N88" i="68"/>
  <c r="O88" i="68"/>
  <c r="N89" i="68"/>
  <c r="O89" i="68"/>
  <c r="N90" i="68"/>
  <c r="O90" i="68"/>
  <c r="L84" i="68"/>
  <c r="L86" i="68"/>
  <c r="L87" i="68"/>
  <c r="L88" i="68"/>
  <c r="L89" i="68"/>
  <c r="L90" i="68"/>
  <c r="F81" i="68"/>
  <c r="F84" i="68"/>
  <c r="F86" i="68"/>
  <c r="F87" i="68"/>
  <c r="F88" i="68"/>
  <c r="F89" i="68"/>
  <c r="F90" i="68"/>
  <c r="N68" i="66"/>
  <c r="O68" i="66"/>
  <c r="N69" i="66"/>
  <c r="O69" i="66"/>
  <c r="L68" i="66"/>
  <c r="L69" i="66"/>
  <c r="F68" i="66"/>
  <c r="F69" i="66"/>
  <c r="F71" i="66"/>
  <c r="N16" i="66"/>
  <c r="O16" i="66"/>
  <c r="N17" i="66"/>
  <c r="O17" i="66"/>
  <c r="N18" i="66"/>
  <c r="O18" i="66"/>
  <c r="N19" i="66"/>
  <c r="O19" i="66"/>
  <c r="L16" i="66"/>
  <c r="L17" i="66"/>
  <c r="L18" i="66"/>
  <c r="L19" i="66"/>
  <c r="F16" i="66"/>
  <c r="N60" i="48"/>
  <c r="O60" i="48"/>
  <c r="L60" i="48"/>
  <c r="F60" i="48"/>
  <c r="N52" i="36"/>
  <c r="O52" i="36"/>
  <c r="L52" i="36"/>
  <c r="F52" i="36"/>
  <c r="F52" i="3"/>
  <c r="N52" i="3"/>
  <c r="O52" i="3"/>
  <c r="L52" i="3"/>
  <c r="L94" i="83"/>
  <c r="F94" i="83"/>
  <c r="N75" i="83"/>
  <c r="O75" i="83"/>
  <c r="L75" i="83"/>
  <c r="F75" i="83"/>
  <c r="P20" i="66" l="1"/>
  <c r="P50" i="48"/>
  <c r="P31" i="66"/>
  <c r="P57" i="81"/>
  <c r="P52" i="36"/>
  <c r="P75" i="83"/>
  <c r="P88" i="68"/>
  <c r="P84" i="68"/>
  <c r="P70" i="66"/>
  <c r="P19" i="66"/>
  <c r="P21" i="66"/>
  <c r="P87" i="68"/>
  <c r="P89" i="68"/>
  <c r="P71" i="66"/>
  <c r="P60" i="48"/>
  <c r="P31" i="48"/>
  <c r="P54" i="3"/>
  <c r="P18" i="66"/>
  <c r="P52" i="3"/>
  <c r="P53" i="70"/>
  <c r="P90" i="68"/>
  <c r="P86" i="68"/>
  <c r="P69" i="66"/>
  <c r="P68" i="66"/>
  <c r="P16" i="66"/>
  <c r="P17" i="66"/>
  <c r="N81" i="68" l="1"/>
  <c r="O81" i="68"/>
  <c r="L81" i="68"/>
  <c r="D39" i="68"/>
  <c r="D40" i="68"/>
  <c r="D41" i="68"/>
  <c r="D42" i="68"/>
  <c r="D43" i="68"/>
  <c r="D44" i="68"/>
  <c r="D45" i="68"/>
  <c r="D46" i="68"/>
  <c r="D47" i="68"/>
  <c r="D48" i="68"/>
  <c r="D49" i="68"/>
  <c r="D50" i="68"/>
  <c r="D51" i="68"/>
  <c r="D52" i="68"/>
  <c r="D53" i="68"/>
  <c r="D54" i="68"/>
  <c r="D55" i="68"/>
  <c r="D56" i="68"/>
  <c r="D57" i="68"/>
  <c r="D58" i="68"/>
  <c r="D59" i="68"/>
  <c r="D60" i="68"/>
  <c r="L59" i="68"/>
  <c r="L60" i="68"/>
  <c r="N57" i="68"/>
  <c r="O57" i="68"/>
  <c r="N60" i="68"/>
  <c r="O60" i="68"/>
  <c r="F59" i="68"/>
  <c r="N65" i="66"/>
  <c r="O65" i="66"/>
  <c r="N66" i="66"/>
  <c r="O66" i="66"/>
  <c r="N67" i="66"/>
  <c r="O67" i="66"/>
  <c r="L65" i="66"/>
  <c r="L66" i="66"/>
  <c r="L67" i="66"/>
  <c r="N62" i="66"/>
  <c r="O62" i="66"/>
  <c r="L62" i="66"/>
  <c r="F64" i="66"/>
  <c r="F65" i="66"/>
  <c r="F66" i="66"/>
  <c r="F67" i="66"/>
  <c r="F62" i="66"/>
  <c r="N9" i="66"/>
  <c r="O9" i="66"/>
  <c r="N10" i="66"/>
  <c r="O10" i="66"/>
  <c r="N11" i="66"/>
  <c r="O11" i="66"/>
  <c r="N12" i="66"/>
  <c r="O12" i="66"/>
  <c r="N13" i="66"/>
  <c r="O13" i="66"/>
  <c r="N14" i="66"/>
  <c r="O14" i="66"/>
  <c r="N15" i="66"/>
  <c r="O15" i="66"/>
  <c r="L8" i="66"/>
  <c r="L9" i="66"/>
  <c r="L10" i="66"/>
  <c r="L11" i="66"/>
  <c r="L12" i="66"/>
  <c r="L13" i="66"/>
  <c r="L14" i="66"/>
  <c r="L15" i="66"/>
  <c r="F9" i="66"/>
  <c r="F10" i="66"/>
  <c r="F11" i="66"/>
  <c r="F12" i="66"/>
  <c r="F13" i="66"/>
  <c r="F14" i="66"/>
  <c r="F15" i="66"/>
  <c r="F17" i="66"/>
  <c r="F18" i="66"/>
  <c r="F19" i="66"/>
  <c r="N89" i="48"/>
  <c r="O89" i="48"/>
  <c r="N90" i="48"/>
  <c r="O90" i="48"/>
  <c r="N91" i="48"/>
  <c r="O91" i="48"/>
  <c r="N92" i="48"/>
  <c r="O92" i="48"/>
  <c r="N93" i="48"/>
  <c r="O93" i="48"/>
  <c r="N94" i="48"/>
  <c r="O94" i="48"/>
  <c r="L90" i="48"/>
  <c r="L92" i="48"/>
  <c r="L93" i="48"/>
  <c r="F90" i="48"/>
  <c r="F92" i="48"/>
  <c r="F93" i="48"/>
  <c r="F85" i="48"/>
  <c r="N85" i="48"/>
  <c r="O85" i="48"/>
  <c r="L85" i="48"/>
  <c r="N58" i="48"/>
  <c r="O58" i="48"/>
  <c r="L58" i="48"/>
  <c r="L59" i="48"/>
  <c r="F58" i="48"/>
  <c r="N92" i="47"/>
  <c r="O92" i="47"/>
  <c r="N93" i="47"/>
  <c r="O93" i="47"/>
  <c r="O88" i="47"/>
  <c r="N89" i="47"/>
  <c r="O89" i="47"/>
  <c r="N90" i="47"/>
  <c r="O90" i="47"/>
  <c r="N91" i="47"/>
  <c r="O91" i="47"/>
  <c r="L89" i="47"/>
  <c r="L90" i="47"/>
  <c r="L91" i="47"/>
  <c r="F89" i="47"/>
  <c r="F90" i="47"/>
  <c r="F91" i="47"/>
  <c r="N60" i="46"/>
  <c r="O60" i="46"/>
  <c r="L60" i="46"/>
  <c r="F60" i="46"/>
  <c r="P65" i="66" l="1"/>
  <c r="P90" i="48"/>
  <c r="P58" i="48"/>
  <c r="P60" i="46"/>
  <c r="P81" i="68"/>
  <c r="P67" i="66"/>
  <c r="P66" i="66"/>
  <c r="P62" i="66"/>
  <c r="P15" i="66"/>
  <c r="P12" i="66"/>
  <c r="P13" i="66"/>
  <c r="P14" i="66"/>
  <c r="P10" i="66"/>
  <c r="P93" i="48"/>
  <c r="P85" i="48"/>
  <c r="P92" i="48"/>
  <c r="P90" i="47"/>
  <c r="P9" i="66"/>
  <c r="P11" i="66"/>
  <c r="P91" i="47"/>
  <c r="P92" i="47"/>
  <c r="P89" i="47"/>
  <c r="P93" i="47"/>
  <c r="P60" i="68"/>
  <c r="P57" i="68"/>
  <c r="L22" i="83" l="1"/>
  <c r="N22" i="83"/>
  <c r="O22" i="83"/>
  <c r="F22" i="83"/>
  <c r="J47" i="2"/>
  <c r="I47" i="2"/>
  <c r="D47" i="2"/>
  <c r="C47" i="2"/>
  <c r="J27" i="2"/>
  <c r="I27" i="2"/>
  <c r="D27" i="2"/>
  <c r="C27" i="2"/>
  <c r="J7" i="2"/>
  <c r="I7" i="2"/>
  <c r="G7" i="2" l="1"/>
  <c r="P22" i="83"/>
  <c r="O47" i="2"/>
  <c r="G27" i="2"/>
  <c r="M47" i="2"/>
  <c r="P47" i="2"/>
  <c r="G47" i="2"/>
  <c r="P27" i="2"/>
  <c r="M27" i="2"/>
  <c r="O27" i="2"/>
  <c r="M7" i="2"/>
  <c r="P7" i="2"/>
  <c r="O7" i="2"/>
  <c r="Q47" i="2" l="1"/>
  <c r="Q27" i="2"/>
  <c r="Q7" i="2"/>
  <c r="O25" i="70" l="1"/>
  <c r="N26" i="70"/>
  <c r="O26" i="70"/>
  <c r="N27" i="70"/>
  <c r="O27" i="70"/>
  <c r="L26" i="70"/>
  <c r="L27" i="70"/>
  <c r="F26" i="70"/>
  <c r="F27" i="70"/>
  <c r="F60" i="68"/>
  <c r="B83" i="66"/>
  <c r="C83" i="66"/>
  <c r="N46" i="66"/>
  <c r="O46" i="66"/>
  <c r="N47" i="66"/>
  <c r="O47" i="66"/>
  <c r="L46" i="66"/>
  <c r="L47" i="66"/>
  <c r="F46" i="66"/>
  <c r="F47" i="66"/>
  <c r="B55" i="66"/>
  <c r="C55" i="66"/>
  <c r="N79" i="48"/>
  <c r="O79" i="48"/>
  <c r="N80" i="48"/>
  <c r="O80" i="48"/>
  <c r="N81" i="48"/>
  <c r="O81" i="48"/>
  <c r="N82" i="48"/>
  <c r="O82" i="48"/>
  <c r="N83" i="48"/>
  <c r="O83" i="48"/>
  <c r="L80" i="48"/>
  <c r="F83" i="48"/>
  <c r="L83" i="48"/>
  <c r="F88" i="48"/>
  <c r="J68" i="48"/>
  <c r="J69" i="48"/>
  <c r="J70" i="48"/>
  <c r="J71" i="48"/>
  <c r="J72" i="48"/>
  <c r="J73" i="48"/>
  <c r="J74" i="48"/>
  <c r="J75" i="48"/>
  <c r="J76" i="48"/>
  <c r="J77" i="48"/>
  <c r="J78" i="48"/>
  <c r="J79" i="48"/>
  <c r="J80" i="48"/>
  <c r="J81" i="48"/>
  <c r="J82" i="48"/>
  <c r="J83" i="48"/>
  <c r="J84" i="48"/>
  <c r="J85" i="48"/>
  <c r="J86" i="48"/>
  <c r="J87" i="48"/>
  <c r="J88" i="48"/>
  <c r="J89" i="48"/>
  <c r="J90" i="48"/>
  <c r="J91" i="48"/>
  <c r="J92" i="48"/>
  <c r="J93" i="48"/>
  <c r="J94" i="48"/>
  <c r="L29" i="48"/>
  <c r="N29" i="48"/>
  <c r="O29" i="48"/>
  <c r="O30" i="48"/>
  <c r="F29" i="48"/>
  <c r="L92" i="47"/>
  <c r="L93" i="47"/>
  <c r="F92" i="47"/>
  <c r="F93" i="47"/>
  <c r="N84" i="47"/>
  <c r="O84" i="47"/>
  <c r="L84" i="47"/>
  <c r="F84" i="47"/>
  <c r="N73" i="47"/>
  <c r="O73" i="47"/>
  <c r="L73" i="47"/>
  <c r="F73" i="47"/>
  <c r="N49" i="47"/>
  <c r="O49" i="47"/>
  <c r="L49" i="47"/>
  <c r="N60" i="47"/>
  <c r="P60" i="47" s="1"/>
  <c r="F49" i="47"/>
  <c r="N87" i="83"/>
  <c r="O87" i="83"/>
  <c r="N88" i="83"/>
  <c r="O88" i="83"/>
  <c r="N89" i="83"/>
  <c r="O89" i="83"/>
  <c r="N90" i="83"/>
  <c r="O90" i="83"/>
  <c r="N91" i="83"/>
  <c r="O91" i="83"/>
  <c r="L88" i="83"/>
  <c r="L90" i="83"/>
  <c r="L91" i="83"/>
  <c r="F88" i="83"/>
  <c r="F90" i="83"/>
  <c r="F91" i="83"/>
  <c r="N88" i="46"/>
  <c r="O88" i="46"/>
  <c r="N89" i="46"/>
  <c r="O89" i="46"/>
  <c r="N90" i="46"/>
  <c r="O90" i="46"/>
  <c r="O91" i="46"/>
  <c r="O92" i="46"/>
  <c r="N93" i="46"/>
  <c r="O93" i="46"/>
  <c r="L88" i="46"/>
  <c r="L89" i="46"/>
  <c r="L90" i="46"/>
  <c r="F88" i="46"/>
  <c r="F89" i="46"/>
  <c r="F90" i="46"/>
  <c r="F93" i="46"/>
  <c r="L94" i="81"/>
  <c r="N94" i="81"/>
  <c r="O94" i="81"/>
  <c r="N87" i="81"/>
  <c r="N88" i="81"/>
  <c r="L86" i="81"/>
  <c r="L87" i="81"/>
  <c r="F87" i="81"/>
  <c r="F94" i="81"/>
  <c r="N87" i="36"/>
  <c r="O87" i="36"/>
  <c r="L87" i="36"/>
  <c r="F87" i="36"/>
  <c r="D7" i="3"/>
  <c r="E7" i="3"/>
  <c r="D8" i="3"/>
  <c r="E8" i="3"/>
  <c r="D9" i="3"/>
  <c r="E9" i="3"/>
  <c r="D10" i="3"/>
  <c r="E10" i="3"/>
  <c r="D11" i="3"/>
  <c r="E11" i="3"/>
  <c r="D12" i="3"/>
  <c r="E12" i="3"/>
  <c r="D13" i="3"/>
  <c r="E13" i="3"/>
  <c r="D14" i="3"/>
  <c r="E14" i="3"/>
  <c r="D15" i="3"/>
  <c r="E15" i="3"/>
  <c r="D16" i="3"/>
  <c r="E16" i="3"/>
  <c r="D17" i="3"/>
  <c r="E17" i="3"/>
  <c r="D18" i="3"/>
  <c r="E18" i="3"/>
  <c r="D19" i="3"/>
  <c r="E19" i="3"/>
  <c r="D20" i="3"/>
  <c r="E20" i="3"/>
  <c r="D21" i="3"/>
  <c r="E21" i="3"/>
  <c r="D22" i="3"/>
  <c r="E22" i="3"/>
  <c r="D23" i="3"/>
  <c r="E23" i="3"/>
  <c r="D24" i="3"/>
  <c r="E24" i="3"/>
  <c r="D25" i="3"/>
  <c r="E25" i="3"/>
  <c r="D26" i="3"/>
  <c r="E26" i="3"/>
  <c r="D27" i="3"/>
  <c r="E27" i="3"/>
  <c r="D28" i="3"/>
  <c r="E28" i="3"/>
  <c r="D29" i="3"/>
  <c r="E29" i="3"/>
  <c r="D30" i="3"/>
  <c r="E30" i="3"/>
  <c r="D31" i="3"/>
  <c r="E31" i="3"/>
  <c r="O96" i="83"/>
  <c r="N96" i="83"/>
  <c r="L96" i="83"/>
  <c r="K96" i="83"/>
  <c r="J96" i="83"/>
  <c r="F96" i="83"/>
  <c r="I95" i="83"/>
  <c r="K95" i="83" s="1"/>
  <c r="H95" i="83"/>
  <c r="C95" i="83"/>
  <c r="E95" i="83" s="1"/>
  <c r="B95" i="83"/>
  <c r="K94" i="83"/>
  <c r="J94" i="83"/>
  <c r="E94" i="83"/>
  <c r="D94" i="83"/>
  <c r="K93" i="83"/>
  <c r="J93" i="83"/>
  <c r="E93" i="83"/>
  <c r="D93" i="83"/>
  <c r="K92" i="83"/>
  <c r="J92" i="83"/>
  <c r="E92" i="83"/>
  <c r="D92" i="83"/>
  <c r="K91" i="83"/>
  <c r="J91" i="83"/>
  <c r="E91" i="83"/>
  <c r="D91" i="83"/>
  <c r="K90" i="83"/>
  <c r="J90" i="83"/>
  <c r="E90" i="83"/>
  <c r="D90" i="83"/>
  <c r="K89" i="83"/>
  <c r="J89" i="83"/>
  <c r="E89" i="83"/>
  <c r="D89" i="83"/>
  <c r="K88" i="83"/>
  <c r="J88" i="83"/>
  <c r="E88" i="83"/>
  <c r="D88" i="83"/>
  <c r="L87" i="83"/>
  <c r="K87" i="83"/>
  <c r="J87" i="83"/>
  <c r="F87" i="83"/>
  <c r="E87" i="83"/>
  <c r="D87" i="83"/>
  <c r="O86" i="83"/>
  <c r="N86" i="83"/>
  <c r="K86" i="83"/>
  <c r="J86" i="83"/>
  <c r="E86" i="83"/>
  <c r="D86" i="83"/>
  <c r="O85" i="83"/>
  <c r="N85" i="83"/>
  <c r="L85" i="83"/>
  <c r="K85" i="83"/>
  <c r="J85" i="83"/>
  <c r="F85" i="83"/>
  <c r="E85" i="83"/>
  <c r="D85" i="83"/>
  <c r="O84" i="83"/>
  <c r="N84" i="83"/>
  <c r="L84" i="83"/>
  <c r="K84" i="83"/>
  <c r="J84" i="83"/>
  <c r="F84" i="83"/>
  <c r="E84" i="83"/>
  <c r="D84" i="83"/>
  <c r="O83" i="83"/>
  <c r="N83" i="83"/>
  <c r="L83" i="83"/>
  <c r="K83" i="83"/>
  <c r="J83" i="83"/>
  <c r="F83" i="83"/>
  <c r="E83" i="83"/>
  <c r="D83" i="83"/>
  <c r="O82" i="83"/>
  <c r="N82" i="83"/>
  <c r="L82" i="83"/>
  <c r="K82" i="83"/>
  <c r="J82" i="83"/>
  <c r="F82" i="83"/>
  <c r="E82" i="83"/>
  <c r="D82" i="83"/>
  <c r="O81" i="83"/>
  <c r="N81" i="83"/>
  <c r="L81" i="83"/>
  <c r="K81" i="83"/>
  <c r="J81" i="83"/>
  <c r="F81" i="83"/>
  <c r="E81" i="83"/>
  <c r="D81" i="83"/>
  <c r="O80" i="83"/>
  <c r="N80" i="83"/>
  <c r="L80" i="83"/>
  <c r="K80" i="83"/>
  <c r="J80" i="83"/>
  <c r="F80" i="83"/>
  <c r="E80" i="83"/>
  <c r="D80" i="83"/>
  <c r="O79" i="83"/>
  <c r="N79" i="83"/>
  <c r="L79" i="83"/>
  <c r="K79" i="83"/>
  <c r="J79" i="83"/>
  <c r="F79" i="83"/>
  <c r="E79" i="83"/>
  <c r="D79" i="83"/>
  <c r="O78" i="83"/>
  <c r="N78" i="83"/>
  <c r="L78" i="83"/>
  <c r="K78" i="83"/>
  <c r="J78" i="83"/>
  <c r="F78" i="83"/>
  <c r="E78" i="83"/>
  <c r="D78" i="83"/>
  <c r="O77" i="83"/>
  <c r="N77" i="83"/>
  <c r="L77" i="83"/>
  <c r="K77" i="83"/>
  <c r="J77" i="83"/>
  <c r="F77" i="83"/>
  <c r="E77" i="83"/>
  <c r="D77" i="83"/>
  <c r="O76" i="83"/>
  <c r="N76" i="83"/>
  <c r="L76" i="83"/>
  <c r="K76" i="83"/>
  <c r="J76" i="83"/>
  <c r="F76" i="83"/>
  <c r="E76" i="83"/>
  <c r="D76" i="83"/>
  <c r="K75" i="83"/>
  <c r="J75" i="83"/>
  <c r="E75" i="83"/>
  <c r="D75" i="83"/>
  <c r="O74" i="83"/>
  <c r="N74" i="83"/>
  <c r="L74" i="83"/>
  <c r="K74" i="83"/>
  <c r="J74" i="83"/>
  <c r="F74" i="83"/>
  <c r="E74" i="83"/>
  <c r="D74" i="83"/>
  <c r="O73" i="83"/>
  <c r="N73" i="83"/>
  <c r="L73" i="83"/>
  <c r="K73" i="83"/>
  <c r="J73" i="83"/>
  <c r="F73" i="83"/>
  <c r="E73" i="83"/>
  <c r="D73" i="83"/>
  <c r="O72" i="83"/>
  <c r="N72" i="83"/>
  <c r="L72" i="83"/>
  <c r="K72" i="83"/>
  <c r="J72" i="83"/>
  <c r="F72" i="83"/>
  <c r="E72" i="83"/>
  <c r="D72" i="83"/>
  <c r="O71" i="83"/>
  <c r="N71" i="83"/>
  <c r="L71" i="83"/>
  <c r="K71" i="83"/>
  <c r="J71" i="83"/>
  <c r="F71" i="83"/>
  <c r="E71" i="83"/>
  <c r="D71" i="83"/>
  <c r="O70" i="83"/>
  <c r="N70" i="83"/>
  <c r="L70" i="83"/>
  <c r="K70" i="83"/>
  <c r="J70" i="83"/>
  <c r="F70" i="83"/>
  <c r="E70" i="83"/>
  <c r="D70" i="83"/>
  <c r="O69" i="83"/>
  <c r="N69" i="83"/>
  <c r="L69" i="83"/>
  <c r="K69" i="83"/>
  <c r="J69" i="83"/>
  <c r="F69" i="83"/>
  <c r="E69" i="83"/>
  <c r="D69" i="83"/>
  <c r="O68" i="83"/>
  <c r="N68" i="83"/>
  <c r="L68" i="83"/>
  <c r="K68" i="83"/>
  <c r="J68" i="83"/>
  <c r="F68" i="83"/>
  <c r="E68" i="83"/>
  <c r="D68" i="83"/>
  <c r="N66" i="83"/>
  <c r="J66" i="83"/>
  <c r="H66" i="83"/>
  <c r="D66" i="83"/>
  <c r="B66" i="83"/>
  <c r="O62" i="83"/>
  <c r="N62" i="83"/>
  <c r="L62" i="83"/>
  <c r="F62" i="83"/>
  <c r="K61" i="83"/>
  <c r="J61" i="83"/>
  <c r="E60" i="83"/>
  <c r="D60" i="83"/>
  <c r="K58" i="83"/>
  <c r="E58" i="83"/>
  <c r="D58" i="83"/>
  <c r="K57" i="83"/>
  <c r="E57" i="83"/>
  <c r="D57" i="83"/>
  <c r="K56" i="83"/>
  <c r="E56" i="83"/>
  <c r="D56" i="83"/>
  <c r="K55" i="83"/>
  <c r="E55" i="83"/>
  <c r="D55" i="83"/>
  <c r="O54" i="83"/>
  <c r="N54" i="83"/>
  <c r="L54" i="83"/>
  <c r="K54" i="83"/>
  <c r="F54" i="83"/>
  <c r="E54" i="83"/>
  <c r="D54" i="83"/>
  <c r="O53" i="83"/>
  <c r="N53" i="83"/>
  <c r="L53" i="83"/>
  <c r="K53" i="83"/>
  <c r="F53" i="83"/>
  <c r="E53" i="83"/>
  <c r="D53" i="83"/>
  <c r="O52" i="83"/>
  <c r="N52" i="83"/>
  <c r="L52" i="83"/>
  <c r="K52" i="83"/>
  <c r="F52" i="83"/>
  <c r="E52" i="83"/>
  <c r="D52" i="83"/>
  <c r="O51" i="83"/>
  <c r="N51" i="83"/>
  <c r="L51" i="83"/>
  <c r="K51" i="83"/>
  <c r="F51" i="83"/>
  <c r="E51" i="83"/>
  <c r="D51" i="83"/>
  <c r="O50" i="83"/>
  <c r="N50" i="83"/>
  <c r="L50" i="83"/>
  <c r="K50" i="83"/>
  <c r="F50" i="83"/>
  <c r="E50" i="83"/>
  <c r="D50" i="83"/>
  <c r="O49" i="83"/>
  <c r="N49" i="83"/>
  <c r="L49" i="83"/>
  <c r="K49" i="83"/>
  <c r="F49" i="83"/>
  <c r="E49" i="83"/>
  <c r="D49" i="83"/>
  <c r="O48" i="83"/>
  <c r="N48" i="83"/>
  <c r="L48" i="83"/>
  <c r="K48" i="83"/>
  <c r="F48" i="83"/>
  <c r="E48" i="83"/>
  <c r="D48" i="83"/>
  <c r="O47" i="83"/>
  <c r="N47" i="83"/>
  <c r="L47" i="83"/>
  <c r="K47" i="83"/>
  <c r="F47" i="83"/>
  <c r="E47" i="83"/>
  <c r="D47" i="83"/>
  <c r="O46" i="83"/>
  <c r="N46" i="83"/>
  <c r="L46" i="83"/>
  <c r="K46" i="83"/>
  <c r="F46" i="83"/>
  <c r="E46" i="83"/>
  <c r="D46" i="83"/>
  <c r="O45" i="83"/>
  <c r="N45" i="83"/>
  <c r="L45" i="83"/>
  <c r="K45" i="83"/>
  <c r="F45" i="83"/>
  <c r="E45" i="83"/>
  <c r="D45" i="83"/>
  <c r="O44" i="83"/>
  <c r="N44" i="83"/>
  <c r="L44" i="83"/>
  <c r="K44" i="83"/>
  <c r="F44" i="83"/>
  <c r="E44" i="83"/>
  <c r="D44" i="83"/>
  <c r="O43" i="83"/>
  <c r="N43" i="83"/>
  <c r="L43" i="83"/>
  <c r="K43" i="83"/>
  <c r="F43" i="83"/>
  <c r="E43" i="83"/>
  <c r="D43" i="83"/>
  <c r="O42" i="83"/>
  <c r="N42" i="83"/>
  <c r="L42" i="83"/>
  <c r="K42" i="83"/>
  <c r="F42" i="83"/>
  <c r="E42" i="83"/>
  <c r="D42" i="83"/>
  <c r="O41" i="83"/>
  <c r="N41" i="83"/>
  <c r="L41" i="83"/>
  <c r="K41" i="83"/>
  <c r="F41" i="83"/>
  <c r="E41" i="83"/>
  <c r="D41" i="83"/>
  <c r="O40" i="83"/>
  <c r="N40" i="83"/>
  <c r="L40" i="83"/>
  <c r="K40" i="83"/>
  <c r="F40" i="83"/>
  <c r="E40" i="83"/>
  <c r="D40" i="83"/>
  <c r="O39" i="83"/>
  <c r="N39" i="83"/>
  <c r="L39" i="83"/>
  <c r="K39" i="83"/>
  <c r="F39" i="83"/>
  <c r="E39" i="83"/>
  <c r="D39" i="83"/>
  <c r="N37" i="83"/>
  <c r="J37" i="83"/>
  <c r="H37" i="83"/>
  <c r="F37" i="83"/>
  <c r="F66" i="83" s="1"/>
  <c r="D37" i="83"/>
  <c r="B37" i="83"/>
  <c r="O33" i="83"/>
  <c r="N33" i="83"/>
  <c r="L33" i="83"/>
  <c r="F33" i="83"/>
  <c r="I32" i="83"/>
  <c r="H32" i="83"/>
  <c r="J32" i="83" s="1"/>
  <c r="C32" i="83"/>
  <c r="B32" i="83"/>
  <c r="D32" i="83" s="1"/>
  <c r="O31" i="83"/>
  <c r="N31" i="83"/>
  <c r="L31" i="83"/>
  <c r="K31" i="83"/>
  <c r="F31" i="83"/>
  <c r="E31" i="83"/>
  <c r="D31" i="83"/>
  <c r="O30" i="83"/>
  <c r="N30" i="83"/>
  <c r="L30" i="83"/>
  <c r="K30" i="83"/>
  <c r="F30" i="83"/>
  <c r="E30" i="83"/>
  <c r="D30" i="83"/>
  <c r="O29" i="83"/>
  <c r="N29" i="83"/>
  <c r="L29" i="83"/>
  <c r="K29" i="83"/>
  <c r="F29" i="83"/>
  <c r="E29" i="83"/>
  <c r="D29" i="83"/>
  <c r="O28" i="83"/>
  <c r="N28" i="83"/>
  <c r="L28" i="83"/>
  <c r="K28" i="83"/>
  <c r="F28" i="83"/>
  <c r="E28" i="83"/>
  <c r="D28" i="83"/>
  <c r="O27" i="83"/>
  <c r="N27" i="83"/>
  <c r="L27" i="83"/>
  <c r="K27" i="83"/>
  <c r="F27" i="83"/>
  <c r="E27" i="83"/>
  <c r="D27" i="83"/>
  <c r="O26" i="83"/>
  <c r="N26" i="83"/>
  <c r="L26" i="83"/>
  <c r="K26" i="83"/>
  <c r="F26" i="83"/>
  <c r="E26" i="83"/>
  <c r="D26" i="83"/>
  <c r="O25" i="83"/>
  <c r="N25" i="83"/>
  <c r="L25" i="83"/>
  <c r="K25" i="83"/>
  <c r="F25" i="83"/>
  <c r="E25" i="83"/>
  <c r="D25" i="83"/>
  <c r="O24" i="83"/>
  <c r="N24" i="83"/>
  <c r="L24" i="83"/>
  <c r="K24" i="83"/>
  <c r="F24" i="83"/>
  <c r="E24" i="83"/>
  <c r="D24" i="83"/>
  <c r="O23" i="83"/>
  <c r="N23" i="83"/>
  <c r="L23" i="83"/>
  <c r="K23" i="83"/>
  <c r="F23" i="83"/>
  <c r="E23" i="83"/>
  <c r="D23" i="83"/>
  <c r="K22" i="83"/>
  <c r="E22" i="83"/>
  <c r="D22" i="83"/>
  <c r="O21" i="83"/>
  <c r="N21" i="83"/>
  <c r="L21" i="83"/>
  <c r="K21" i="83"/>
  <c r="F21" i="83"/>
  <c r="E21" i="83"/>
  <c r="D21" i="83"/>
  <c r="O20" i="83"/>
  <c r="N20" i="83"/>
  <c r="L20" i="83"/>
  <c r="K20" i="83"/>
  <c r="F20" i="83"/>
  <c r="E20" i="83"/>
  <c r="D20" i="83"/>
  <c r="O19" i="83"/>
  <c r="N19" i="83"/>
  <c r="L19" i="83"/>
  <c r="K19" i="83"/>
  <c r="F19" i="83"/>
  <c r="E19" i="83"/>
  <c r="D19" i="83"/>
  <c r="O18" i="83"/>
  <c r="N18" i="83"/>
  <c r="L18" i="83"/>
  <c r="K18" i="83"/>
  <c r="F18" i="83"/>
  <c r="E18" i="83"/>
  <c r="D18" i="83"/>
  <c r="O17" i="83"/>
  <c r="N17" i="83"/>
  <c r="L17" i="83"/>
  <c r="K17" i="83"/>
  <c r="F17" i="83"/>
  <c r="E17" i="83"/>
  <c r="D17" i="83"/>
  <c r="O16" i="83"/>
  <c r="N16" i="83"/>
  <c r="L16" i="83"/>
  <c r="K16" i="83"/>
  <c r="F16" i="83"/>
  <c r="E16" i="83"/>
  <c r="D16" i="83"/>
  <c r="O15" i="83"/>
  <c r="N15" i="83"/>
  <c r="L15" i="83"/>
  <c r="K15" i="83"/>
  <c r="F15" i="83"/>
  <c r="E15" i="83"/>
  <c r="D15" i="83"/>
  <c r="O14" i="83"/>
  <c r="N14" i="83"/>
  <c r="L14" i="83"/>
  <c r="K14" i="83"/>
  <c r="F14" i="83"/>
  <c r="E14" i="83"/>
  <c r="D14" i="83"/>
  <c r="O13" i="83"/>
  <c r="N13" i="83"/>
  <c r="L13" i="83"/>
  <c r="K13" i="83"/>
  <c r="F13" i="83"/>
  <c r="E13" i="83"/>
  <c r="D13" i="83"/>
  <c r="O12" i="83"/>
  <c r="N12" i="83"/>
  <c r="L12" i="83"/>
  <c r="K12" i="83"/>
  <c r="F12" i="83"/>
  <c r="E12" i="83"/>
  <c r="D12" i="83"/>
  <c r="O11" i="83"/>
  <c r="N11" i="83"/>
  <c r="L11" i="83"/>
  <c r="K11" i="83"/>
  <c r="F11" i="83"/>
  <c r="E11" i="83"/>
  <c r="D11" i="83"/>
  <c r="O10" i="83"/>
  <c r="N10" i="83"/>
  <c r="L10" i="83"/>
  <c r="K10" i="83"/>
  <c r="F10" i="83"/>
  <c r="E10" i="83"/>
  <c r="D10" i="83"/>
  <c r="O9" i="83"/>
  <c r="N9" i="83"/>
  <c r="L9" i="83"/>
  <c r="K9" i="83"/>
  <c r="F9" i="83"/>
  <c r="E9" i="83"/>
  <c r="D9" i="83"/>
  <c r="O8" i="83"/>
  <c r="N8" i="83"/>
  <c r="L8" i="83"/>
  <c r="K8" i="83"/>
  <c r="F8" i="83"/>
  <c r="E8" i="83"/>
  <c r="D8" i="83"/>
  <c r="O7" i="83"/>
  <c r="N7" i="83"/>
  <c r="L7" i="83"/>
  <c r="K7" i="83"/>
  <c r="F7" i="83"/>
  <c r="E7" i="83"/>
  <c r="D7" i="83"/>
  <c r="C6" i="83"/>
  <c r="O6" i="83" s="1"/>
  <c r="B6" i="83"/>
  <c r="D67" i="83" s="1"/>
  <c r="N5" i="83"/>
  <c r="L5" i="83"/>
  <c r="L37" i="83" s="1"/>
  <c r="L66" i="83" s="1"/>
  <c r="J5" i="83"/>
  <c r="H5" i="83"/>
  <c r="D5" i="83"/>
  <c r="P5" i="68"/>
  <c r="L5" i="68"/>
  <c r="H55" i="66"/>
  <c r="I55" i="66"/>
  <c r="P5" i="48"/>
  <c r="L5" i="48"/>
  <c r="O96" i="81"/>
  <c r="N96" i="81"/>
  <c r="L96" i="81"/>
  <c r="K96" i="81"/>
  <c r="J96" i="81"/>
  <c r="F96" i="81"/>
  <c r="I95" i="81"/>
  <c r="H95" i="81"/>
  <c r="C95" i="81"/>
  <c r="B95" i="81"/>
  <c r="D95" i="81" s="1"/>
  <c r="K94" i="81"/>
  <c r="E94" i="81"/>
  <c r="D94" i="81"/>
  <c r="O93" i="81"/>
  <c r="N93" i="81"/>
  <c r="L93" i="81"/>
  <c r="K93" i="81"/>
  <c r="F93" i="81"/>
  <c r="E93" i="81"/>
  <c r="D93" i="81"/>
  <c r="O92" i="81"/>
  <c r="N92" i="81"/>
  <c r="L92" i="81"/>
  <c r="K92" i="81"/>
  <c r="F92" i="81"/>
  <c r="E92" i="81"/>
  <c r="D92" i="81"/>
  <c r="O91" i="81"/>
  <c r="K91" i="81"/>
  <c r="E91" i="81"/>
  <c r="D91" i="81"/>
  <c r="O90" i="81"/>
  <c r="K90" i="81"/>
  <c r="E90" i="81"/>
  <c r="D90" i="81"/>
  <c r="O89" i="81"/>
  <c r="N89" i="81"/>
  <c r="L89" i="81"/>
  <c r="K89" i="81"/>
  <c r="F89" i="81"/>
  <c r="E89" i="81"/>
  <c r="D89" i="81"/>
  <c r="O88" i="81"/>
  <c r="L88" i="81"/>
  <c r="K88" i="81"/>
  <c r="F88" i="81"/>
  <c r="E88" i="81"/>
  <c r="D88" i="81"/>
  <c r="O87" i="81"/>
  <c r="K87" i="81"/>
  <c r="E87" i="81"/>
  <c r="D87" i="81"/>
  <c r="O86" i="81"/>
  <c r="N86" i="81"/>
  <c r="K86" i="81"/>
  <c r="F86" i="81"/>
  <c r="E86" i="81"/>
  <c r="D86" i="81"/>
  <c r="O85" i="81"/>
  <c r="N85" i="81"/>
  <c r="L85" i="81"/>
  <c r="K85" i="81"/>
  <c r="F85" i="81"/>
  <c r="E85" i="81"/>
  <c r="D85" i="81"/>
  <c r="O84" i="81"/>
  <c r="N84" i="81"/>
  <c r="L84" i="81"/>
  <c r="K84" i="81"/>
  <c r="F84" i="81"/>
  <c r="E84" i="81"/>
  <c r="D84" i="81"/>
  <c r="O83" i="81"/>
  <c r="N83" i="81"/>
  <c r="L83" i="81"/>
  <c r="K83" i="81"/>
  <c r="F83" i="81"/>
  <c r="E83" i="81"/>
  <c r="D83" i="81"/>
  <c r="O82" i="81"/>
  <c r="N82" i="81"/>
  <c r="L82" i="81"/>
  <c r="K82" i="81"/>
  <c r="F82" i="81"/>
  <c r="E82" i="81"/>
  <c r="D82" i="81"/>
  <c r="O81" i="81"/>
  <c r="N81" i="81"/>
  <c r="L81" i="81"/>
  <c r="K81" i="81"/>
  <c r="F81" i="81"/>
  <c r="E81" i="81"/>
  <c r="D81" i="81"/>
  <c r="O80" i="81"/>
  <c r="N80" i="81"/>
  <c r="L80" i="81"/>
  <c r="K80" i="81"/>
  <c r="F80" i="81"/>
  <c r="E80" i="81"/>
  <c r="D80" i="81"/>
  <c r="O79" i="81"/>
  <c r="N79" i="81"/>
  <c r="L79" i="81"/>
  <c r="K79" i="81"/>
  <c r="F79" i="81"/>
  <c r="E79" i="81"/>
  <c r="D79" i="81"/>
  <c r="O78" i="81"/>
  <c r="N78" i="81"/>
  <c r="L78" i="81"/>
  <c r="K78" i="81"/>
  <c r="F78" i="81"/>
  <c r="E78" i="81"/>
  <c r="D78" i="81"/>
  <c r="O77" i="81"/>
  <c r="N77" i="81"/>
  <c r="L77" i="81"/>
  <c r="K77" i="81"/>
  <c r="F77" i="81"/>
  <c r="E77" i="81"/>
  <c r="D77" i="81"/>
  <c r="O76" i="81"/>
  <c r="N76" i="81"/>
  <c r="L76" i="81"/>
  <c r="K76" i="81"/>
  <c r="F76" i="81"/>
  <c r="E76" i="81"/>
  <c r="D76" i="81"/>
  <c r="O75" i="81"/>
  <c r="N75" i="81"/>
  <c r="L75" i="81"/>
  <c r="K75" i="81"/>
  <c r="F75" i="81"/>
  <c r="E75" i="81"/>
  <c r="D75" i="81"/>
  <c r="O74" i="81"/>
  <c r="N74" i="81"/>
  <c r="L74" i="81"/>
  <c r="K74" i="81"/>
  <c r="F74" i="81"/>
  <c r="E74" i="81"/>
  <c r="D74" i="81"/>
  <c r="O73" i="81"/>
  <c r="N73" i="81"/>
  <c r="L73" i="81"/>
  <c r="K73" i="81"/>
  <c r="F73" i="81"/>
  <c r="E73" i="81"/>
  <c r="D73" i="81"/>
  <c r="O72" i="81"/>
  <c r="N72" i="81"/>
  <c r="L72" i="81"/>
  <c r="K72" i="81"/>
  <c r="F72" i="81"/>
  <c r="E72" i="81"/>
  <c r="D72" i="81"/>
  <c r="O71" i="81"/>
  <c r="N71" i="81"/>
  <c r="L71" i="81"/>
  <c r="K71" i="81"/>
  <c r="F71" i="81"/>
  <c r="E71" i="81"/>
  <c r="D71" i="81"/>
  <c r="O70" i="81"/>
  <c r="N70" i="81"/>
  <c r="L70" i="81"/>
  <c r="K70" i="81"/>
  <c r="F70" i="81"/>
  <c r="E70" i="81"/>
  <c r="D70" i="81"/>
  <c r="O69" i="81"/>
  <c r="N69" i="81"/>
  <c r="L69" i="81"/>
  <c r="K69" i="81"/>
  <c r="F69" i="81"/>
  <c r="E69" i="81"/>
  <c r="D69" i="81"/>
  <c r="O68" i="81"/>
  <c r="N68" i="81"/>
  <c r="L68" i="81"/>
  <c r="K68" i="81"/>
  <c r="F68" i="81"/>
  <c r="E68" i="81"/>
  <c r="D68" i="81"/>
  <c r="N67" i="81"/>
  <c r="J67" i="81"/>
  <c r="H67" i="81"/>
  <c r="D67" i="81"/>
  <c r="B67" i="81"/>
  <c r="N66" i="81"/>
  <c r="J66" i="81"/>
  <c r="H66" i="81"/>
  <c r="D66" i="81"/>
  <c r="B66" i="81"/>
  <c r="O62" i="81"/>
  <c r="N62" i="81"/>
  <c r="L62" i="81"/>
  <c r="F62" i="81"/>
  <c r="I61" i="81"/>
  <c r="K61" i="81" s="1"/>
  <c r="H61" i="81"/>
  <c r="J61" i="81" s="1"/>
  <c r="C61" i="81"/>
  <c r="B61" i="81"/>
  <c r="D61" i="81" s="1"/>
  <c r="O60" i="81"/>
  <c r="N60" i="81"/>
  <c r="L60" i="81"/>
  <c r="K60" i="81"/>
  <c r="J60" i="81"/>
  <c r="F60" i="81"/>
  <c r="E60" i="81"/>
  <c r="D60" i="81"/>
  <c r="O59" i="81"/>
  <c r="N59" i="81"/>
  <c r="L59" i="81"/>
  <c r="K59" i="81"/>
  <c r="J59" i="81"/>
  <c r="F59" i="81"/>
  <c r="E59" i="81"/>
  <c r="D59" i="81"/>
  <c r="O58" i="81"/>
  <c r="N58" i="81"/>
  <c r="L58" i="81"/>
  <c r="K58" i="81"/>
  <c r="J58" i="81"/>
  <c r="F58" i="81"/>
  <c r="E58" i="81"/>
  <c r="D58" i="81"/>
  <c r="K57" i="81"/>
  <c r="J57" i="81"/>
  <c r="E57" i="81"/>
  <c r="D57" i="81"/>
  <c r="K56" i="81"/>
  <c r="J56" i="81"/>
  <c r="E56" i="81"/>
  <c r="D56" i="81"/>
  <c r="K55" i="81"/>
  <c r="J55" i="81"/>
  <c r="E55" i="81"/>
  <c r="D55" i="81"/>
  <c r="K54" i="81"/>
  <c r="J54" i="81"/>
  <c r="E54" i="81"/>
  <c r="D54" i="81"/>
  <c r="K53" i="81"/>
  <c r="J53" i="81"/>
  <c r="E53" i="81"/>
  <c r="D53" i="81"/>
  <c r="O52" i="81"/>
  <c r="N52" i="81"/>
  <c r="L52" i="81"/>
  <c r="K52" i="81"/>
  <c r="J52" i="81"/>
  <c r="F52" i="81"/>
  <c r="E52" i="81"/>
  <c r="D52" i="81"/>
  <c r="O51" i="81"/>
  <c r="N51" i="81"/>
  <c r="L51" i="81"/>
  <c r="K51" i="81"/>
  <c r="J51" i="81"/>
  <c r="F51" i="81"/>
  <c r="E51" i="81"/>
  <c r="D51" i="81"/>
  <c r="O50" i="81"/>
  <c r="N50" i="81"/>
  <c r="L50" i="81"/>
  <c r="K50" i="81"/>
  <c r="J50" i="81"/>
  <c r="F50" i="81"/>
  <c r="E50" i="81"/>
  <c r="D50" i="81"/>
  <c r="O49" i="81"/>
  <c r="N49" i="81"/>
  <c r="L49" i="81"/>
  <c r="K49" i="81"/>
  <c r="J49" i="81"/>
  <c r="F49" i="81"/>
  <c r="E49" i="81"/>
  <c r="D49" i="81"/>
  <c r="O48" i="81"/>
  <c r="N48" i="81"/>
  <c r="L48" i="81"/>
  <c r="K48" i="81"/>
  <c r="J48" i="81"/>
  <c r="F48" i="81"/>
  <c r="E48" i="81"/>
  <c r="D48" i="81"/>
  <c r="O47" i="81"/>
  <c r="N47" i="81"/>
  <c r="L47" i="81"/>
  <c r="K47" i="81"/>
  <c r="J47" i="81"/>
  <c r="F47" i="81"/>
  <c r="E47" i="81"/>
  <c r="D47" i="81"/>
  <c r="O46" i="81"/>
  <c r="N46" i="81"/>
  <c r="L46" i="81"/>
  <c r="K46" i="81"/>
  <c r="J46" i="81"/>
  <c r="F46" i="81"/>
  <c r="E46" i="81"/>
  <c r="D46" i="81"/>
  <c r="O45" i="81"/>
  <c r="N45" i="81"/>
  <c r="L45" i="81"/>
  <c r="K45" i="81"/>
  <c r="J45" i="81"/>
  <c r="F45" i="81"/>
  <c r="E45" i="81"/>
  <c r="D45" i="81"/>
  <c r="O44" i="81"/>
  <c r="N44" i="81"/>
  <c r="L44" i="81"/>
  <c r="K44" i="81"/>
  <c r="J44" i="81"/>
  <c r="F44" i="81"/>
  <c r="E44" i="81"/>
  <c r="D44" i="81"/>
  <c r="O43" i="81"/>
  <c r="N43" i="81"/>
  <c r="L43" i="81"/>
  <c r="K43" i="81"/>
  <c r="J43" i="81"/>
  <c r="F43" i="81"/>
  <c r="E43" i="81"/>
  <c r="D43" i="81"/>
  <c r="O42" i="81"/>
  <c r="N42" i="81"/>
  <c r="L42" i="81"/>
  <c r="K42" i="81"/>
  <c r="J42" i="81"/>
  <c r="F42" i="81"/>
  <c r="E42" i="81"/>
  <c r="D42" i="81"/>
  <c r="O41" i="81"/>
  <c r="N41" i="81"/>
  <c r="L41" i="81"/>
  <c r="K41" i="81"/>
  <c r="J41" i="81"/>
  <c r="F41" i="81"/>
  <c r="E41" i="81"/>
  <c r="D41" i="81"/>
  <c r="O40" i="81"/>
  <c r="N40" i="81"/>
  <c r="L40" i="81"/>
  <c r="K40" i="81"/>
  <c r="J40" i="81"/>
  <c r="F40" i="81"/>
  <c r="E40" i="81"/>
  <c r="D40" i="81"/>
  <c r="O39" i="81"/>
  <c r="N39" i="81"/>
  <c r="L39" i="81"/>
  <c r="K39" i="81"/>
  <c r="J39" i="81"/>
  <c r="F39" i="81"/>
  <c r="E39" i="81"/>
  <c r="D39" i="81"/>
  <c r="N38" i="81"/>
  <c r="J38" i="81"/>
  <c r="H38" i="81"/>
  <c r="D38" i="81"/>
  <c r="B38" i="81"/>
  <c r="N37" i="81"/>
  <c r="J37" i="81"/>
  <c r="H37" i="81"/>
  <c r="F37" i="81"/>
  <c r="F66" i="81" s="1"/>
  <c r="L66" i="81" s="1"/>
  <c r="D37" i="81"/>
  <c r="B37" i="81"/>
  <c r="O33" i="81"/>
  <c r="N33" i="81"/>
  <c r="L33" i="81"/>
  <c r="F33" i="81"/>
  <c r="D32" i="81"/>
  <c r="O31" i="81"/>
  <c r="N31" i="81"/>
  <c r="L31" i="81"/>
  <c r="K31" i="81"/>
  <c r="F31" i="81"/>
  <c r="E31" i="81"/>
  <c r="D31" i="81"/>
  <c r="O30" i="81"/>
  <c r="N30" i="81"/>
  <c r="L30" i="81"/>
  <c r="K30" i="81"/>
  <c r="F30" i="81"/>
  <c r="E30" i="81"/>
  <c r="D30" i="81"/>
  <c r="O29" i="81"/>
  <c r="N29" i="81"/>
  <c r="L29" i="81"/>
  <c r="K29" i="81"/>
  <c r="F29" i="81"/>
  <c r="E29" i="81"/>
  <c r="D29" i="81"/>
  <c r="O28" i="81"/>
  <c r="N28" i="81"/>
  <c r="L28" i="81"/>
  <c r="K28" i="81"/>
  <c r="F28" i="81"/>
  <c r="E28" i="81"/>
  <c r="D28" i="81"/>
  <c r="O27" i="81"/>
  <c r="N27" i="81"/>
  <c r="L27" i="81"/>
  <c r="K27" i="81"/>
  <c r="F27" i="81"/>
  <c r="E27" i="81"/>
  <c r="D27" i="81"/>
  <c r="O26" i="81"/>
  <c r="N26" i="81"/>
  <c r="L26" i="81"/>
  <c r="K26" i="81"/>
  <c r="F26" i="81"/>
  <c r="E26" i="81"/>
  <c r="D26" i="81"/>
  <c r="O25" i="81"/>
  <c r="N25" i="81"/>
  <c r="L25" i="81"/>
  <c r="K25" i="81"/>
  <c r="F25" i="81"/>
  <c r="E25" i="81"/>
  <c r="D25" i="81"/>
  <c r="O24" i="81"/>
  <c r="N24" i="81"/>
  <c r="L24" i="81"/>
  <c r="K24" i="81"/>
  <c r="F24" i="81"/>
  <c r="E24" i="81"/>
  <c r="D24" i="81"/>
  <c r="O23" i="81"/>
  <c r="N23" i="81"/>
  <c r="L23" i="81"/>
  <c r="K23" i="81"/>
  <c r="F23" i="81"/>
  <c r="E23" i="81"/>
  <c r="D23" i="81"/>
  <c r="O22" i="81"/>
  <c r="N22" i="81"/>
  <c r="L22" i="81"/>
  <c r="K22" i="81"/>
  <c r="F22" i="81"/>
  <c r="E22" i="81"/>
  <c r="D22" i="81"/>
  <c r="O21" i="81"/>
  <c r="N21" i="81"/>
  <c r="L21" i="81"/>
  <c r="K21" i="81"/>
  <c r="F21" i="81"/>
  <c r="E21" i="81"/>
  <c r="D21" i="81"/>
  <c r="O20" i="81"/>
  <c r="N20" i="81"/>
  <c r="L20" i="81"/>
  <c r="K20" i="81"/>
  <c r="F20" i="81"/>
  <c r="E20" i="81"/>
  <c r="D20" i="81"/>
  <c r="O19" i="81"/>
  <c r="N19" i="81"/>
  <c r="L19" i="81"/>
  <c r="K19" i="81"/>
  <c r="F19" i="81"/>
  <c r="E19" i="81"/>
  <c r="D19" i="81"/>
  <c r="O18" i="81"/>
  <c r="N18" i="81"/>
  <c r="L18" i="81"/>
  <c r="K18" i="81"/>
  <c r="F18" i="81"/>
  <c r="E18" i="81"/>
  <c r="D18" i="81"/>
  <c r="O17" i="81"/>
  <c r="N17" i="81"/>
  <c r="L17" i="81"/>
  <c r="K17" i="81"/>
  <c r="F17" i="81"/>
  <c r="E17" i="81"/>
  <c r="D17" i="81"/>
  <c r="O16" i="81"/>
  <c r="N16" i="81"/>
  <c r="L16" i="81"/>
  <c r="K16" i="81"/>
  <c r="F16" i="81"/>
  <c r="E16" i="81"/>
  <c r="D16" i="81"/>
  <c r="O15" i="81"/>
  <c r="N15" i="81"/>
  <c r="L15" i="81"/>
  <c r="K15" i="81"/>
  <c r="F15" i="81"/>
  <c r="E15" i="81"/>
  <c r="D15" i="81"/>
  <c r="O14" i="81"/>
  <c r="N14" i="81"/>
  <c r="L14" i="81"/>
  <c r="K14" i="81"/>
  <c r="F14" i="81"/>
  <c r="E14" i="81"/>
  <c r="D14" i="81"/>
  <c r="O13" i="81"/>
  <c r="N13" i="81"/>
  <c r="L13" i="81"/>
  <c r="K13" i="81"/>
  <c r="F13" i="81"/>
  <c r="E13" i="81"/>
  <c r="D13" i="81"/>
  <c r="O12" i="81"/>
  <c r="N12" i="81"/>
  <c r="L12" i="81"/>
  <c r="K12" i="81"/>
  <c r="F12" i="81"/>
  <c r="E12" i="81"/>
  <c r="D12" i="81"/>
  <c r="O11" i="81"/>
  <c r="N11" i="81"/>
  <c r="L11" i="81"/>
  <c r="K11" i="81"/>
  <c r="F11" i="81"/>
  <c r="E11" i="81"/>
  <c r="D11" i="81"/>
  <c r="O10" i="81"/>
  <c r="N10" i="81"/>
  <c r="L10" i="81"/>
  <c r="K10" i="81"/>
  <c r="F10" i="81"/>
  <c r="E10" i="81"/>
  <c r="D10" i="81"/>
  <c r="O9" i="81"/>
  <c r="N9" i="81"/>
  <c r="L9" i="81"/>
  <c r="K9" i="81"/>
  <c r="F9" i="81"/>
  <c r="E9" i="81"/>
  <c r="D9" i="81"/>
  <c r="O8" i="81"/>
  <c r="N8" i="81"/>
  <c r="L8" i="81"/>
  <c r="K8" i="81"/>
  <c r="F8" i="81"/>
  <c r="E8" i="81"/>
  <c r="D8" i="81"/>
  <c r="O7" i="81"/>
  <c r="N7" i="81"/>
  <c r="L7" i="81"/>
  <c r="K7" i="81"/>
  <c r="F7" i="81"/>
  <c r="E7" i="81"/>
  <c r="D7" i="81"/>
  <c r="N6" i="81"/>
  <c r="J6" i="81"/>
  <c r="H6" i="81"/>
  <c r="D6" i="81"/>
  <c r="O6" i="81"/>
  <c r="P5" i="81"/>
  <c r="P37" i="81" s="1"/>
  <c r="P66" i="81" s="1"/>
  <c r="N5" i="81"/>
  <c r="L5" i="81"/>
  <c r="J5" i="81"/>
  <c r="H5" i="81"/>
  <c r="D5" i="81"/>
  <c r="L18" i="80"/>
  <c r="K18" i="80"/>
  <c r="M18" i="80" s="1"/>
  <c r="F18" i="80"/>
  <c r="E18" i="80"/>
  <c r="G18" i="80" s="1"/>
  <c r="L17" i="80"/>
  <c r="K17" i="80"/>
  <c r="M17" i="80" s="1"/>
  <c r="F17" i="80"/>
  <c r="H17" i="80" s="1"/>
  <c r="E17" i="80"/>
  <c r="G17" i="80" s="1"/>
  <c r="L16" i="80"/>
  <c r="N16" i="80" s="1"/>
  <c r="K16" i="80"/>
  <c r="M16" i="80" s="1"/>
  <c r="F16" i="80"/>
  <c r="E16" i="80"/>
  <c r="G16" i="80" s="1"/>
  <c r="R15" i="80"/>
  <c r="Q15" i="80"/>
  <c r="O15" i="80"/>
  <c r="I15" i="80"/>
  <c r="R14" i="80"/>
  <c r="Q14" i="80"/>
  <c r="O14" i="80"/>
  <c r="N14" i="80"/>
  <c r="M14" i="80"/>
  <c r="I14" i="80"/>
  <c r="H14" i="80"/>
  <c r="G14" i="80"/>
  <c r="R13" i="80"/>
  <c r="Q13" i="80"/>
  <c r="O13" i="80"/>
  <c r="N13" i="80"/>
  <c r="M13" i="80"/>
  <c r="I13" i="80"/>
  <c r="H13" i="80"/>
  <c r="G13" i="80"/>
  <c r="R12" i="80"/>
  <c r="Q12" i="80"/>
  <c r="O12" i="80"/>
  <c r="N12" i="80"/>
  <c r="M12" i="80"/>
  <c r="I12" i="80"/>
  <c r="H12" i="80"/>
  <c r="G12" i="80"/>
  <c r="R11" i="80"/>
  <c r="Q11" i="80"/>
  <c r="O11" i="80"/>
  <c r="N11" i="80"/>
  <c r="M11" i="80"/>
  <c r="I11" i="80"/>
  <c r="H11" i="80"/>
  <c r="G11" i="80"/>
  <c r="R10" i="80"/>
  <c r="Q10" i="80"/>
  <c r="O10" i="80"/>
  <c r="N10" i="80"/>
  <c r="M10" i="80"/>
  <c r="I10" i="80"/>
  <c r="H10" i="80"/>
  <c r="G10" i="80"/>
  <c r="R9" i="80"/>
  <c r="Q9" i="80"/>
  <c r="O9" i="80"/>
  <c r="N9" i="80"/>
  <c r="M9" i="80"/>
  <c r="I9" i="80"/>
  <c r="H9" i="80"/>
  <c r="G9" i="80"/>
  <c r="R8" i="80"/>
  <c r="Q8" i="80"/>
  <c r="O8" i="80"/>
  <c r="N8" i="80"/>
  <c r="M8" i="80"/>
  <c r="I8" i="80"/>
  <c r="H8" i="80"/>
  <c r="G8" i="80"/>
  <c r="R7" i="80"/>
  <c r="Q7" i="80"/>
  <c r="O7" i="80"/>
  <c r="N7" i="80"/>
  <c r="N15" i="80" s="1"/>
  <c r="M7" i="80"/>
  <c r="I7" i="80"/>
  <c r="H7" i="80"/>
  <c r="G7" i="80"/>
  <c r="G15" i="80" s="1"/>
  <c r="R6" i="80"/>
  <c r="Q6" i="80"/>
  <c r="L6" i="80"/>
  <c r="K6" i="80"/>
  <c r="H6" i="80"/>
  <c r="N6" i="80" s="1"/>
  <c r="G6" i="80"/>
  <c r="M6" i="80" s="1"/>
  <c r="Q5" i="80"/>
  <c r="O5" i="80"/>
  <c r="S5" i="80" s="1"/>
  <c r="M5" i="80"/>
  <c r="K5" i="80"/>
  <c r="G5" i="80"/>
  <c r="Q25" i="2"/>
  <c r="M25" i="2"/>
  <c r="G25" i="2"/>
  <c r="H15" i="80" l="1"/>
  <c r="F83" i="66"/>
  <c r="M15" i="80"/>
  <c r="E38" i="81"/>
  <c r="I67" i="81"/>
  <c r="N55" i="66"/>
  <c r="K62" i="81"/>
  <c r="D33" i="81"/>
  <c r="E96" i="83"/>
  <c r="P88" i="83"/>
  <c r="J62" i="81"/>
  <c r="P27" i="70"/>
  <c r="P83" i="48"/>
  <c r="P91" i="83"/>
  <c r="P87" i="83"/>
  <c r="P88" i="46"/>
  <c r="P94" i="81"/>
  <c r="R16" i="80"/>
  <c r="P96" i="83"/>
  <c r="P20" i="83"/>
  <c r="P93" i="46"/>
  <c r="P89" i="46"/>
  <c r="P87" i="81"/>
  <c r="P59" i="81"/>
  <c r="P60" i="81"/>
  <c r="P90" i="46"/>
  <c r="L95" i="81"/>
  <c r="P68" i="81"/>
  <c r="P71" i="81"/>
  <c r="P78" i="81"/>
  <c r="P79" i="81"/>
  <c r="P84" i="81"/>
  <c r="P89" i="81"/>
  <c r="D62" i="81"/>
  <c r="P45" i="81"/>
  <c r="P46" i="81"/>
  <c r="P47" i="81"/>
  <c r="L32" i="81"/>
  <c r="P17" i="81"/>
  <c r="P21" i="81"/>
  <c r="P25" i="81"/>
  <c r="O16" i="80"/>
  <c r="S7" i="80"/>
  <c r="I18" i="80"/>
  <c r="I17" i="80"/>
  <c r="P26" i="70"/>
  <c r="P47" i="66"/>
  <c r="O55" i="66"/>
  <c r="P46" i="66"/>
  <c r="P81" i="48"/>
  <c r="P80" i="48"/>
  <c r="P29" i="48"/>
  <c r="P49" i="47"/>
  <c r="P90" i="83"/>
  <c r="P85" i="81"/>
  <c r="P88" i="81"/>
  <c r="P77" i="81"/>
  <c r="F61" i="81"/>
  <c r="P48" i="81"/>
  <c r="P43" i="81"/>
  <c r="P44" i="81"/>
  <c r="P52" i="81"/>
  <c r="P33" i="81"/>
  <c r="P7" i="81"/>
  <c r="P9" i="81"/>
  <c r="P12" i="81"/>
  <c r="P26" i="81"/>
  <c r="P27" i="81"/>
  <c r="P29" i="81"/>
  <c r="S11" i="80"/>
  <c r="P87" i="36"/>
  <c r="P73" i="47"/>
  <c r="P84" i="47"/>
  <c r="L95" i="83"/>
  <c r="P70" i="83"/>
  <c r="P74" i="83"/>
  <c r="P84" i="83"/>
  <c r="F95" i="83"/>
  <c r="J62" i="83"/>
  <c r="K62" i="83"/>
  <c r="P79" i="83"/>
  <c r="O95" i="83"/>
  <c r="P5" i="83"/>
  <c r="P37" i="83" s="1"/>
  <c r="P66" i="83" s="1"/>
  <c r="P40" i="83"/>
  <c r="P43" i="83"/>
  <c r="P62" i="83"/>
  <c r="D6" i="83"/>
  <c r="H6" i="83"/>
  <c r="P28" i="83"/>
  <c r="P29" i="83"/>
  <c r="P33" i="83"/>
  <c r="P68" i="83"/>
  <c r="P71" i="83"/>
  <c r="P78" i="83"/>
  <c r="P76" i="83"/>
  <c r="P80" i="83"/>
  <c r="P81" i="83"/>
  <c r="P82" i="83"/>
  <c r="P85" i="83"/>
  <c r="P83" i="83"/>
  <c r="O32" i="83"/>
  <c r="P69" i="83"/>
  <c r="P53" i="83"/>
  <c r="P72" i="83"/>
  <c r="P73" i="83"/>
  <c r="J95" i="83"/>
  <c r="P12" i="83"/>
  <c r="P21" i="83"/>
  <c r="P26" i="83"/>
  <c r="P27" i="83"/>
  <c r="P77" i="83"/>
  <c r="P39" i="83"/>
  <c r="P44" i="83"/>
  <c r="P46" i="83"/>
  <c r="P48" i="83"/>
  <c r="P51" i="83"/>
  <c r="N61" i="83"/>
  <c r="P49" i="83"/>
  <c r="P52" i="83"/>
  <c r="P54" i="83"/>
  <c r="P50" i="83"/>
  <c r="F61" i="83"/>
  <c r="P41" i="83"/>
  <c r="P42" i="83"/>
  <c r="P45" i="83"/>
  <c r="P47" i="83"/>
  <c r="E61" i="83"/>
  <c r="E62" i="83" s="1"/>
  <c r="J33" i="83"/>
  <c r="D33" i="83"/>
  <c r="P7" i="83"/>
  <c r="P8" i="83"/>
  <c r="P9" i="83"/>
  <c r="P13" i="83"/>
  <c r="P14" i="83"/>
  <c r="P17" i="83"/>
  <c r="P24" i="83"/>
  <c r="P25" i="83"/>
  <c r="P30" i="83"/>
  <c r="P15" i="83"/>
  <c r="P16" i="83"/>
  <c r="F32" i="83"/>
  <c r="P18" i="83"/>
  <c r="P19" i="83"/>
  <c r="N32" i="83"/>
  <c r="P23" i="83"/>
  <c r="P10" i="83"/>
  <c r="P11" i="83"/>
  <c r="P31" i="83"/>
  <c r="P96" i="81"/>
  <c r="D96" i="81"/>
  <c r="O95" i="81"/>
  <c r="P69" i="81"/>
  <c r="P72" i="81"/>
  <c r="P73" i="81"/>
  <c r="P75" i="81"/>
  <c r="P76" i="81"/>
  <c r="P82" i="81"/>
  <c r="K95" i="81"/>
  <c r="F95" i="81"/>
  <c r="P80" i="81"/>
  <c r="P86" i="81"/>
  <c r="P92" i="81"/>
  <c r="P93" i="81"/>
  <c r="N95" i="81"/>
  <c r="P81" i="81"/>
  <c r="P70" i="81"/>
  <c r="P74" i="81"/>
  <c r="P83" i="81"/>
  <c r="P62" i="81"/>
  <c r="P39" i="81"/>
  <c r="P40" i="81"/>
  <c r="P49" i="81"/>
  <c r="P50" i="81"/>
  <c r="P58" i="81"/>
  <c r="N61" i="81"/>
  <c r="O61" i="81"/>
  <c r="P41" i="81"/>
  <c r="P42" i="81"/>
  <c r="P51" i="81"/>
  <c r="E61" i="81"/>
  <c r="E62" i="81" s="1"/>
  <c r="F32" i="81"/>
  <c r="P13" i="81"/>
  <c r="P18" i="81"/>
  <c r="P19" i="81"/>
  <c r="P20" i="81"/>
  <c r="P22" i="81"/>
  <c r="P23" i="81"/>
  <c r="P24" i="81"/>
  <c r="P30" i="81"/>
  <c r="P31" i="81"/>
  <c r="P14" i="81"/>
  <c r="P15" i="81"/>
  <c r="P16" i="81"/>
  <c r="N32" i="81"/>
  <c r="P28" i="81"/>
  <c r="O32" i="81"/>
  <c r="P8" i="81"/>
  <c r="P10" i="81"/>
  <c r="P11" i="81"/>
  <c r="S15" i="80"/>
  <c r="O17" i="80"/>
  <c r="S8" i="80"/>
  <c r="S9" i="80"/>
  <c r="Q16" i="80"/>
  <c r="S10" i="80"/>
  <c r="S12" i="80"/>
  <c r="S13" i="80"/>
  <c r="S14" i="80"/>
  <c r="Q18" i="80"/>
  <c r="R18" i="80"/>
  <c r="Q17" i="80"/>
  <c r="C38" i="83"/>
  <c r="O38" i="83"/>
  <c r="L61" i="83"/>
  <c r="E67" i="83"/>
  <c r="E6" i="83"/>
  <c r="I6" i="83" s="1"/>
  <c r="K32" i="83"/>
  <c r="K33" i="83" s="1"/>
  <c r="D38" i="83"/>
  <c r="D61" i="83"/>
  <c r="D62" i="83" s="1"/>
  <c r="H67" i="83"/>
  <c r="L32" i="83"/>
  <c r="E38" i="83"/>
  <c r="O61" i="83"/>
  <c r="I67" i="83"/>
  <c r="H38" i="83"/>
  <c r="J67" i="83"/>
  <c r="J6" i="83"/>
  <c r="E32" i="83"/>
  <c r="E33" i="83" s="1"/>
  <c r="I38" i="83"/>
  <c r="K67" i="83"/>
  <c r="D95" i="83"/>
  <c r="D96" i="83" s="1"/>
  <c r="N95" i="83"/>
  <c r="K6" i="83"/>
  <c r="J38" i="83"/>
  <c r="B67" i="83"/>
  <c r="N67" i="83"/>
  <c r="N6" i="83"/>
  <c r="K38" i="83"/>
  <c r="C67" i="83"/>
  <c r="O67" i="83"/>
  <c r="B38" i="83"/>
  <c r="N38" i="83"/>
  <c r="J32" i="81"/>
  <c r="J33" i="81" s="1"/>
  <c r="C38" i="81"/>
  <c r="O38" i="81"/>
  <c r="L61" i="81"/>
  <c r="E67" i="81"/>
  <c r="E6" i="81"/>
  <c r="I6" i="81" s="1"/>
  <c r="K32" i="81"/>
  <c r="K33" i="81" s="1"/>
  <c r="J95" i="81"/>
  <c r="E32" i="81"/>
  <c r="E33" i="81" s="1"/>
  <c r="L37" i="81"/>
  <c r="I38" i="81"/>
  <c r="K67" i="81"/>
  <c r="K6" i="81"/>
  <c r="E95" i="81"/>
  <c r="E96" i="81" s="1"/>
  <c r="K38" i="81"/>
  <c r="C67" i="81"/>
  <c r="O67" i="81"/>
  <c r="H16" i="80"/>
  <c r="I16" i="80"/>
  <c r="R17" i="80"/>
  <c r="N18" i="80"/>
  <c r="O18" i="80"/>
  <c r="N17" i="80"/>
  <c r="H18" i="80"/>
  <c r="D68" i="36"/>
  <c r="E68" i="36"/>
  <c r="D69" i="36"/>
  <c r="E69" i="36"/>
  <c r="D70" i="36"/>
  <c r="E70" i="36"/>
  <c r="D71" i="36"/>
  <c r="E71" i="36"/>
  <c r="D72" i="36"/>
  <c r="E72" i="36"/>
  <c r="D73" i="36"/>
  <c r="E73" i="36"/>
  <c r="D74" i="36"/>
  <c r="E74" i="36"/>
  <c r="D75" i="36"/>
  <c r="E75" i="36"/>
  <c r="D76" i="36"/>
  <c r="E76" i="36"/>
  <c r="D77" i="36"/>
  <c r="E77" i="36"/>
  <c r="D78" i="36"/>
  <c r="E78" i="36"/>
  <c r="D79" i="36"/>
  <c r="E79" i="36"/>
  <c r="D80" i="36"/>
  <c r="E80" i="36"/>
  <c r="D81" i="36"/>
  <c r="E81" i="36"/>
  <c r="D82" i="36"/>
  <c r="E82" i="36"/>
  <c r="D83" i="36"/>
  <c r="E83" i="36"/>
  <c r="D84" i="36"/>
  <c r="E84" i="36"/>
  <c r="D85" i="36"/>
  <c r="E85" i="36"/>
  <c r="D86" i="36"/>
  <c r="E86" i="36"/>
  <c r="D87" i="36"/>
  <c r="E87" i="36"/>
  <c r="D88" i="36"/>
  <c r="E88" i="36"/>
  <c r="D89" i="36"/>
  <c r="E89" i="36"/>
  <c r="D90" i="36"/>
  <c r="E90" i="36"/>
  <c r="D91" i="36"/>
  <c r="E91" i="36"/>
  <c r="D92" i="36"/>
  <c r="E92" i="36"/>
  <c r="D93" i="36"/>
  <c r="E93" i="36"/>
  <c r="D94" i="36"/>
  <c r="E94" i="36"/>
  <c r="B95" i="3"/>
  <c r="C95" i="3"/>
  <c r="P55" i="66" l="1"/>
  <c r="S16" i="80"/>
  <c r="S18" i="80"/>
  <c r="P95" i="83"/>
  <c r="P61" i="83"/>
  <c r="P32" i="83"/>
  <c r="P95" i="81"/>
  <c r="P61" i="81"/>
  <c r="P32" i="81"/>
  <c r="S17" i="80"/>
  <c r="L5" i="70"/>
  <c r="P5" i="70" s="1"/>
  <c r="N4" i="69"/>
  <c r="R4" i="69" s="1"/>
  <c r="N4" i="67"/>
  <c r="R4" i="67" s="1"/>
  <c r="F37" i="66"/>
  <c r="L37" i="66" s="1"/>
  <c r="L5" i="66"/>
  <c r="P5" i="66" s="1"/>
  <c r="N4" i="65"/>
  <c r="R4" i="65" s="1"/>
  <c r="O5" i="74"/>
  <c r="S5" i="74" s="1"/>
  <c r="P5" i="47"/>
  <c r="L5" i="47"/>
  <c r="S5" i="73"/>
  <c r="O5" i="73"/>
  <c r="L5" i="46"/>
  <c r="P5" i="46" s="1"/>
  <c r="O5" i="72"/>
  <c r="S5" i="72" s="1"/>
  <c r="F37" i="36"/>
  <c r="L37" i="36" s="1"/>
  <c r="P5" i="36"/>
  <c r="L5" i="36"/>
  <c r="O5" i="71"/>
  <c r="S5" i="71" s="1"/>
  <c r="F37" i="3"/>
  <c r="L37" i="3" s="1"/>
  <c r="P37" i="3" s="1"/>
  <c r="L5" i="3"/>
  <c r="P5" i="3" s="1"/>
  <c r="O5" i="34"/>
  <c r="S5" i="34" s="1"/>
  <c r="G45" i="2"/>
  <c r="M45" i="2" s="1"/>
  <c r="F66" i="36" l="1"/>
  <c r="L66" i="36" s="1"/>
  <c r="F66" i="3"/>
  <c r="L66" i="3" s="1"/>
  <c r="P66" i="3" s="1"/>
  <c r="B61" i="36" l="1"/>
  <c r="C61" i="36"/>
  <c r="H61" i="36"/>
  <c r="I61" i="36"/>
  <c r="N84" i="48" l="1"/>
  <c r="O84" i="48"/>
  <c r="L84" i="48"/>
  <c r="F84" i="48"/>
  <c r="P84" i="48" l="1"/>
  <c r="B95" i="36"/>
  <c r="C95" i="36"/>
  <c r="L37" i="70" l="1"/>
  <c r="L64" i="70" s="1"/>
  <c r="F37" i="70"/>
  <c r="F64" i="70" s="1"/>
  <c r="L37" i="68"/>
  <c r="L66" i="68" s="1"/>
  <c r="F37" i="68"/>
  <c r="F66" i="68" s="1"/>
  <c r="L60" i="66"/>
  <c r="F60" i="66"/>
  <c r="L37" i="48"/>
  <c r="L66" i="48" s="1"/>
  <c r="F37" i="48"/>
  <c r="F66" i="48" s="1"/>
  <c r="L37" i="47"/>
  <c r="L66" i="47" s="1"/>
  <c r="F37" i="47"/>
  <c r="F66" i="47" s="1"/>
  <c r="L37" i="46"/>
  <c r="L66" i="46" s="1"/>
  <c r="F37" i="46"/>
  <c r="F66" i="46" s="1"/>
  <c r="K7" i="46"/>
  <c r="K8" i="46"/>
  <c r="K9" i="46"/>
  <c r="K10" i="46"/>
  <c r="K11" i="46"/>
  <c r="K12" i="46"/>
  <c r="K13" i="46"/>
  <c r="K14" i="46"/>
  <c r="K15" i="46"/>
  <c r="K16" i="46"/>
  <c r="K17" i="46"/>
  <c r="K18" i="46"/>
  <c r="K19" i="46"/>
  <c r="K20" i="46"/>
  <c r="K21" i="46"/>
  <c r="K22" i="46"/>
  <c r="K23" i="46"/>
  <c r="K24" i="46"/>
  <c r="K25" i="46"/>
  <c r="K26" i="46"/>
  <c r="K27" i="46"/>
  <c r="K28" i="46"/>
  <c r="K29" i="46"/>
  <c r="K30" i="46"/>
  <c r="K31" i="46"/>
  <c r="K39" i="46"/>
  <c r="K40" i="46"/>
  <c r="K41" i="46"/>
  <c r="K42" i="46"/>
  <c r="K43" i="46"/>
  <c r="K44" i="46"/>
  <c r="K45" i="46"/>
  <c r="K46" i="46"/>
  <c r="K47" i="46"/>
  <c r="K48" i="46"/>
  <c r="K49" i="46"/>
  <c r="K50" i="46"/>
  <c r="K51" i="46"/>
  <c r="K52" i="46"/>
  <c r="K53" i="46"/>
  <c r="K54" i="46"/>
  <c r="K55" i="46"/>
  <c r="K56" i="46"/>
  <c r="K57" i="46"/>
  <c r="K58" i="46"/>
  <c r="K59" i="46"/>
  <c r="K60" i="46"/>
  <c r="K70" i="46"/>
  <c r="K71" i="46"/>
  <c r="K72" i="46"/>
  <c r="K73" i="46"/>
  <c r="K74" i="46"/>
  <c r="K75" i="46"/>
  <c r="K76" i="46"/>
  <c r="K77" i="46"/>
  <c r="K78" i="46"/>
  <c r="K79" i="46"/>
  <c r="K80" i="46"/>
  <c r="K81" i="46"/>
  <c r="K82" i="46"/>
  <c r="K83" i="46"/>
  <c r="K84" i="46"/>
  <c r="K85" i="46"/>
  <c r="K86" i="46"/>
  <c r="K87" i="46"/>
  <c r="K88" i="46"/>
  <c r="K89" i="46"/>
  <c r="K90" i="46"/>
  <c r="K91" i="46"/>
  <c r="K92" i="46"/>
  <c r="K93" i="46"/>
  <c r="K94" i="46"/>
  <c r="K96" i="46"/>
  <c r="L38" i="3"/>
  <c r="F38" i="3"/>
  <c r="F67" i="3" s="1"/>
  <c r="G8" i="71"/>
  <c r="H8" i="71"/>
  <c r="G9" i="71"/>
  <c r="H9" i="71"/>
  <c r="G10" i="71"/>
  <c r="H10" i="71"/>
  <c r="G12" i="71"/>
  <c r="H12" i="71"/>
  <c r="G13" i="71"/>
  <c r="H13" i="71"/>
  <c r="G14" i="71"/>
  <c r="H14" i="71"/>
  <c r="M8" i="71"/>
  <c r="M9" i="71"/>
  <c r="M10" i="71"/>
  <c r="M12" i="71"/>
  <c r="M13" i="71"/>
  <c r="M14" i="71"/>
  <c r="B32" i="47" l="1"/>
  <c r="C32" i="47"/>
  <c r="B32" i="48" l="1"/>
  <c r="C32" i="48"/>
  <c r="H32" i="48"/>
  <c r="I32" i="48"/>
  <c r="J68" i="47"/>
  <c r="J69" i="47"/>
  <c r="J70" i="47"/>
  <c r="J71" i="47"/>
  <c r="J72" i="47"/>
  <c r="J73" i="47"/>
  <c r="J74" i="47"/>
  <c r="J75" i="47"/>
  <c r="J76" i="47"/>
  <c r="J77" i="47"/>
  <c r="J78" i="47"/>
  <c r="J79" i="47"/>
  <c r="J80" i="47"/>
  <c r="J81" i="47"/>
  <c r="J82" i="47"/>
  <c r="J83" i="47"/>
  <c r="J84" i="47"/>
  <c r="J85" i="47"/>
  <c r="J86" i="47"/>
  <c r="J87" i="47"/>
  <c r="J88" i="47"/>
  <c r="J89" i="47"/>
  <c r="J90" i="47"/>
  <c r="J91" i="47"/>
  <c r="J92" i="47"/>
  <c r="J93" i="47"/>
  <c r="J94" i="47"/>
  <c r="N32" i="48" l="1"/>
  <c r="O32" i="48"/>
  <c r="L32" i="48"/>
  <c r="F32" i="70"/>
  <c r="P32" i="48" l="1"/>
  <c r="I32" i="46" l="1"/>
  <c r="K32" i="46" s="1"/>
  <c r="K33" i="46" s="1"/>
  <c r="H32" i="46"/>
  <c r="N42" i="66" l="1"/>
  <c r="O42" i="66"/>
  <c r="N43" i="66"/>
  <c r="O43" i="66"/>
  <c r="N44" i="66"/>
  <c r="O44" i="66"/>
  <c r="N45" i="66"/>
  <c r="O45" i="66"/>
  <c r="L42" i="66"/>
  <c r="L43" i="66"/>
  <c r="L44" i="66"/>
  <c r="L45" i="66"/>
  <c r="F42" i="66"/>
  <c r="F43" i="66"/>
  <c r="F44" i="66"/>
  <c r="L60" i="47"/>
  <c r="F60" i="47"/>
  <c r="P43" i="66" l="1"/>
  <c r="P45" i="66"/>
  <c r="P44" i="66"/>
  <c r="P42" i="66"/>
  <c r="L70" i="70" l="1"/>
  <c r="N70" i="70"/>
  <c r="O70" i="70"/>
  <c r="O71" i="70"/>
  <c r="F70" i="70"/>
  <c r="N19" i="70"/>
  <c r="O19" i="70"/>
  <c r="L20" i="70"/>
  <c r="N20" i="70"/>
  <c r="O20" i="70"/>
  <c r="O21" i="70"/>
  <c r="L22" i="70"/>
  <c r="N22" i="70"/>
  <c r="O22" i="70"/>
  <c r="O23" i="70"/>
  <c r="L24" i="70"/>
  <c r="N24" i="70"/>
  <c r="O24" i="70"/>
  <c r="F19" i="70"/>
  <c r="F20" i="70"/>
  <c r="F22" i="70"/>
  <c r="F24" i="70"/>
  <c r="D62" i="66"/>
  <c r="D63" i="66"/>
  <c r="D64" i="66"/>
  <c r="D65" i="66"/>
  <c r="D66" i="66"/>
  <c r="D67" i="66"/>
  <c r="D68" i="66"/>
  <c r="D69" i="66"/>
  <c r="D70" i="66"/>
  <c r="D71" i="66"/>
  <c r="D72" i="66"/>
  <c r="D73" i="66"/>
  <c r="D74" i="66"/>
  <c r="D75" i="66"/>
  <c r="D76" i="66"/>
  <c r="D77" i="66"/>
  <c r="D78" i="66"/>
  <c r="D79" i="66"/>
  <c r="D80" i="66"/>
  <c r="D81" i="66"/>
  <c r="D82" i="66"/>
  <c r="F45" i="66"/>
  <c r="L55" i="48"/>
  <c r="N55" i="48"/>
  <c r="O55" i="48"/>
  <c r="L56" i="48"/>
  <c r="N56" i="48"/>
  <c r="O56" i="48"/>
  <c r="F55" i="48"/>
  <c r="F56" i="48"/>
  <c r="N28" i="48"/>
  <c r="O28" i="48"/>
  <c r="L28" i="48"/>
  <c r="F28" i="48"/>
  <c r="N81" i="47"/>
  <c r="O81" i="47"/>
  <c r="N82" i="47"/>
  <c r="O82" i="47"/>
  <c r="N83" i="47"/>
  <c r="O83" i="47"/>
  <c r="N85" i="47"/>
  <c r="O85" i="47"/>
  <c r="N86" i="47"/>
  <c r="O86" i="47"/>
  <c r="N87" i="47"/>
  <c r="O87" i="47"/>
  <c r="L81" i="47"/>
  <c r="L82" i="47"/>
  <c r="L83" i="47"/>
  <c r="L85" i="47"/>
  <c r="L86" i="47"/>
  <c r="L87" i="47"/>
  <c r="F81" i="47"/>
  <c r="F82" i="47"/>
  <c r="F83" i="47"/>
  <c r="F85" i="47"/>
  <c r="F86" i="47"/>
  <c r="F87" i="47"/>
  <c r="L56" i="47"/>
  <c r="N56" i="47"/>
  <c r="O56" i="47"/>
  <c r="F56" i="47"/>
  <c r="F59" i="47"/>
  <c r="N31" i="47"/>
  <c r="O31" i="47"/>
  <c r="L31" i="47"/>
  <c r="F31" i="47"/>
  <c r="L82" i="46"/>
  <c r="N82" i="46"/>
  <c r="O82" i="46"/>
  <c r="L83" i="46"/>
  <c r="N83" i="46"/>
  <c r="O83" i="46"/>
  <c r="L84" i="46"/>
  <c r="N84" i="46"/>
  <c r="O84" i="46"/>
  <c r="L85" i="46"/>
  <c r="N85" i="46"/>
  <c r="O85" i="46"/>
  <c r="L86" i="46"/>
  <c r="N86" i="46"/>
  <c r="O86" i="46"/>
  <c r="L87" i="46"/>
  <c r="N87" i="46"/>
  <c r="O87" i="46"/>
  <c r="L93" i="46"/>
  <c r="F82" i="46"/>
  <c r="F83" i="46"/>
  <c r="F84" i="46"/>
  <c r="F85" i="46"/>
  <c r="F86" i="46"/>
  <c r="F87" i="46"/>
  <c r="N59" i="46"/>
  <c r="O59" i="46"/>
  <c r="L59" i="46"/>
  <c r="F59" i="46"/>
  <c r="N88" i="36"/>
  <c r="O88" i="36"/>
  <c r="N89" i="36"/>
  <c r="O89" i="36"/>
  <c r="N90" i="36"/>
  <c r="O90" i="36"/>
  <c r="O91" i="36"/>
  <c r="O92" i="36"/>
  <c r="N93" i="36"/>
  <c r="O93" i="36"/>
  <c r="L88" i="36"/>
  <c r="L89" i="36"/>
  <c r="L90" i="36"/>
  <c r="L93" i="36"/>
  <c r="F88" i="36"/>
  <c r="F89" i="36"/>
  <c r="F90" i="36"/>
  <c r="F93" i="36"/>
  <c r="L89" i="3"/>
  <c r="N89" i="3"/>
  <c r="O89" i="3"/>
  <c r="L90" i="3"/>
  <c r="N90" i="3"/>
  <c r="O90" i="3"/>
  <c r="L91" i="3"/>
  <c r="N91" i="3"/>
  <c r="O91" i="3"/>
  <c r="L92" i="3"/>
  <c r="N92" i="3"/>
  <c r="O92" i="3"/>
  <c r="L94" i="3"/>
  <c r="F89" i="3"/>
  <c r="F90" i="3"/>
  <c r="F91" i="3"/>
  <c r="F92" i="3"/>
  <c r="F94" i="3"/>
  <c r="G7" i="71" l="1"/>
  <c r="G11" i="71"/>
  <c r="H7" i="71"/>
  <c r="H11" i="71"/>
  <c r="M7" i="71"/>
  <c r="M11" i="71"/>
  <c r="P20" i="70"/>
  <c r="P31" i="47"/>
  <c r="P56" i="48"/>
  <c r="P28" i="48"/>
  <c r="P56" i="47"/>
  <c r="P86" i="46"/>
  <c r="P84" i="46"/>
  <c r="P82" i="46"/>
  <c r="P90" i="36"/>
  <c r="P89" i="36"/>
  <c r="P88" i="36"/>
  <c r="P92" i="3"/>
  <c r="P90" i="3"/>
  <c r="P70" i="70"/>
  <c r="P24" i="70"/>
  <c r="P19" i="70"/>
  <c r="P55" i="48"/>
  <c r="P86" i="47"/>
  <c r="P85" i="47"/>
  <c r="P82" i="47"/>
  <c r="P81" i="47"/>
  <c r="P87" i="46"/>
  <c r="P85" i="46"/>
  <c r="P83" i="46"/>
  <c r="P59" i="46"/>
  <c r="P93" i="36"/>
  <c r="P89" i="3"/>
  <c r="P91" i="3"/>
  <c r="P22" i="70"/>
  <c r="P87" i="47"/>
  <c r="P83" i="47"/>
  <c r="N54" i="48" l="1"/>
  <c r="O54" i="48"/>
  <c r="L54" i="48"/>
  <c r="F54" i="48"/>
  <c r="P54" i="48" l="1"/>
  <c r="I61" i="3" l="1"/>
  <c r="K95" i="46" l="1"/>
  <c r="H61" i="3" l="1"/>
  <c r="K88" i="47" l="1"/>
  <c r="L57" i="46" l="1"/>
  <c r="N57" i="46"/>
  <c r="O57" i="46"/>
  <c r="L58" i="46"/>
  <c r="N58" i="46"/>
  <c r="O58" i="46"/>
  <c r="F57" i="46"/>
  <c r="F58" i="46"/>
  <c r="P58" i="46" l="1"/>
  <c r="P57" i="46"/>
  <c r="N43" i="47" l="1"/>
  <c r="O43" i="47"/>
  <c r="N44" i="47"/>
  <c r="O44" i="47"/>
  <c r="N45" i="47"/>
  <c r="O45" i="47"/>
  <c r="N46" i="47"/>
  <c r="O46" i="47"/>
  <c r="N47" i="47"/>
  <c r="O47" i="47"/>
  <c r="N48" i="47"/>
  <c r="O48" i="47"/>
  <c r="N50" i="47"/>
  <c r="O50" i="47"/>
  <c r="L44" i="47"/>
  <c r="L45" i="47"/>
  <c r="L46" i="47"/>
  <c r="L47" i="47"/>
  <c r="L48" i="47"/>
  <c r="L50" i="47"/>
  <c r="F44" i="47"/>
  <c r="F45" i="47"/>
  <c r="F46" i="47"/>
  <c r="F47" i="47"/>
  <c r="F48" i="47"/>
  <c r="F50" i="47"/>
  <c r="F53" i="47"/>
  <c r="N30" i="47"/>
  <c r="O30" i="47"/>
  <c r="L30" i="47"/>
  <c r="F30" i="47"/>
  <c r="L94" i="46"/>
  <c r="N94" i="46"/>
  <c r="O94" i="46"/>
  <c r="F94" i="46"/>
  <c r="P45" i="47" l="1"/>
  <c r="P47" i="47"/>
  <c r="P46" i="47"/>
  <c r="P30" i="47"/>
  <c r="P50" i="47"/>
  <c r="P43" i="47"/>
  <c r="P48" i="47"/>
  <c r="P44" i="47"/>
  <c r="P94" i="46"/>
  <c r="D66" i="70" l="1"/>
  <c r="D67" i="70"/>
  <c r="D68" i="70"/>
  <c r="D69" i="70"/>
  <c r="D70" i="70"/>
  <c r="D71" i="70"/>
  <c r="D72" i="70"/>
  <c r="D73" i="70"/>
  <c r="D74" i="70"/>
  <c r="D75" i="70"/>
  <c r="D76" i="70"/>
  <c r="D90" i="70"/>
  <c r="L69" i="70"/>
  <c r="N69" i="70"/>
  <c r="O69" i="70"/>
  <c r="F69" i="70"/>
  <c r="L77" i="47"/>
  <c r="N77" i="47"/>
  <c r="O77" i="47"/>
  <c r="L78" i="47"/>
  <c r="N78" i="47"/>
  <c r="O78" i="47"/>
  <c r="L79" i="47"/>
  <c r="N79" i="47"/>
  <c r="O79" i="47"/>
  <c r="L80" i="47"/>
  <c r="N80" i="47"/>
  <c r="O80" i="47"/>
  <c r="F77" i="47"/>
  <c r="F78" i="47"/>
  <c r="F79" i="47"/>
  <c r="F80" i="47"/>
  <c r="N25" i="47"/>
  <c r="O25" i="47"/>
  <c r="N26" i="47"/>
  <c r="O26" i="47"/>
  <c r="N27" i="47"/>
  <c r="O27" i="47"/>
  <c r="N28" i="47"/>
  <c r="O28" i="47"/>
  <c r="N29" i="47"/>
  <c r="O29" i="47"/>
  <c r="L25" i="47"/>
  <c r="L26" i="47"/>
  <c r="L27" i="47"/>
  <c r="L28" i="47"/>
  <c r="L29" i="47"/>
  <c r="F27" i="47"/>
  <c r="F28" i="47"/>
  <c r="F29" i="47"/>
  <c r="F25" i="47"/>
  <c r="F26" i="47"/>
  <c r="D7" i="47"/>
  <c r="E7" i="47"/>
  <c r="D8" i="47"/>
  <c r="E8" i="47"/>
  <c r="D9" i="47"/>
  <c r="E9" i="47"/>
  <c r="D10" i="47"/>
  <c r="E10" i="47"/>
  <c r="D11" i="47"/>
  <c r="E11" i="47"/>
  <c r="D12" i="47"/>
  <c r="E12" i="47"/>
  <c r="D13" i="47"/>
  <c r="E13" i="47"/>
  <c r="D14" i="47"/>
  <c r="E14" i="47"/>
  <c r="D15" i="47"/>
  <c r="E15" i="47"/>
  <c r="D16" i="47"/>
  <c r="E16" i="47"/>
  <c r="D17" i="47"/>
  <c r="E17" i="47"/>
  <c r="D18" i="47"/>
  <c r="E18" i="47"/>
  <c r="D19" i="47"/>
  <c r="E19" i="47"/>
  <c r="D20" i="47"/>
  <c r="E20" i="47"/>
  <c r="D21" i="47"/>
  <c r="E21" i="47"/>
  <c r="D22" i="47"/>
  <c r="E22" i="47"/>
  <c r="D23" i="47"/>
  <c r="E23" i="47"/>
  <c r="D24" i="47"/>
  <c r="E24" i="47"/>
  <c r="D25" i="47"/>
  <c r="E25" i="47"/>
  <c r="D26" i="47"/>
  <c r="E26" i="47"/>
  <c r="D27" i="47"/>
  <c r="E27" i="47"/>
  <c r="D28" i="47"/>
  <c r="E28" i="47"/>
  <c r="D29" i="47"/>
  <c r="E29" i="47"/>
  <c r="D30" i="47"/>
  <c r="E30" i="47"/>
  <c r="D31" i="47"/>
  <c r="E31" i="47"/>
  <c r="L76" i="46"/>
  <c r="N76" i="46"/>
  <c r="O76" i="46"/>
  <c r="L77" i="46"/>
  <c r="N77" i="46"/>
  <c r="O77" i="46"/>
  <c r="L78" i="46"/>
  <c r="N78" i="46"/>
  <c r="O78" i="46"/>
  <c r="L79" i="46"/>
  <c r="N79" i="46"/>
  <c r="O79" i="46"/>
  <c r="L80" i="46"/>
  <c r="N80" i="46"/>
  <c r="O80" i="46"/>
  <c r="L81" i="46"/>
  <c r="N81" i="46"/>
  <c r="O81" i="46"/>
  <c r="F76" i="46"/>
  <c r="F77" i="46"/>
  <c r="F78" i="46"/>
  <c r="F79" i="46"/>
  <c r="F80" i="46"/>
  <c r="F81" i="46"/>
  <c r="N24" i="46"/>
  <c r="O24" i="46"/>
  <c r="N25" i="46"/>
  <c r="O25" i="46"/>
  <c r="N26" i="46"/>
  <c r="O26" i="46"/>
  <c r="N27" i="46"/>
  <c r="O27" i="46"/>
  <c r="L24" i="46"/>
  <c r="L25" i="46"/>
  <c r="F24" i="46"/>
  <c r="F25" i="46"/>
  <c r="N84" i="36"/>
  <c r="O84" i="36"/>
  <c r="N85" i="36"/>
  <c r="O85" i="36"/>
  <c r="N86" i="36"/>
  <c r="O86" i="36"/>
  <c r="L84" i="36"/>
  <c r="L85" i="36"/>
  <c r="F84" i="36"/>
  <c r="F85" i="36"/>
  <c r="F86" i="36"/>
  <c r="N87" i="3"/>
  <c r="O87" i="3"/>
  <c r="N88" i="3"/>
  <c r="O88" i="3"/>
  <c r="L87" i="3"/>
  <c r="L88" i="3"/>
  <c r="F87" i="3"/>
  <c r="F88" i="3"/>
  <c r="P29" i="47" l="1"/>
  <c r="P25" i="47"/>
  <c r="P24" i="46"/>
  <c r="P84" i="36"/>
  <c r="P69" i="70"/>
  <c r="F61" i="68"/>
  <c r="P26" i="46"/>
  <c r="P25" i="46"/>
  <c r="P87" i="3"/>
  <c r="N61" i="68"/>
  <c r="O61" i="68"/>
  <c r="P77" i="47"/>
  <c r="P27" i="47"/>
  <c r="P26" i="47"/>
  <c r="P28" i="47"/>
  <c r="P76" i="46"/>
  <c r="P79" i="46"/>
  <c r="P77" i="46"/>
  <c r="P27" i="46"/>
  <c r="P86" i="36"/>
  <c r="P85" i="36"/>
  <c r="P88" i="3"/>
  <c r="L61" i="68"/>
  <c r="P79" i="47"/>
  <c r="P78" i="47"/>
  <c r="P80" i="47"/>
  <c r="P81" i="46"/>
  <c r="P80" i="46"/>
  <c r="P78" i="46"/>
  <c r="J39" i="68"/>
  <c r="J40" i="68"/>
  <c r="J41" i="68"/>
  <c r="J42" i="68"/>
  <c r="J43" i="68"/>
  <c r="J44" i="68"/>
  <c r="J45" i="68"/>
  <c r="J46" i="68"/>
  <c r="J47" i="68"/>
  <c r="J48" i="68"/>
  <c r="J49" i="68"/>
  <c r="J50" i="68"/>
  <c r="J51" i="68"/>
  <c r="J52" i="68"/>
  <c r="J53" i="68"/>
  <c r="J54" i="68"/>
  <c r="J55" i="68"/>
  <c r="J56" i="68"/>
  <c r="J57" i="68"/>
  <c r="J58" i="68"/>
  <c r="J59" i="68"/>
  <c r="J60" i="68"/>
  <c r="L18" i="74"/>
  <c r="K18" i="74"/>
  <c r="F18" i="74"/>
  <c r="H18" i="74" s="1"/>
  <c r="E18" i="74"/>
  <c r="L17" i="74"/>
  <c r="K17" i="74"/>
  <c r="F17" i="74"/>
  <c r="E17" i="74"/>
  <c r="G17" i="74" s="1"/>
  <c r="L16" i="74"/>
  <c r="K16" i="74"/>
  <c r="F16" i="74"/>
  <c r="H16" i="74" s="1"/>
  <c r="E16" i="74"/>
  <c r="R15" i="74"/>
  <c r="Q15" i="74"/>
  <c r="O15" i="74"/>
  <c r="I15" i="74"/>
  <c r="R14" i="74"/>
  <c r="Q14" i="74"/>
  <c r="O14" i="74"/>
  <c r="N14" i="74"/>
  <c r="M14" i="74"/>
  <c r="I14" i="74"/>
  <c r="H14" i="74"/>
  <c r="G14" i="74"/>
  <c r="R13" i="74"/>
  <c r="Q13" i="74"/>
  <c r="O13" i="74"/>
  <c r="N13" i="74"/>
  <c r="M13" i="74"/>
  <c r="I13" i="74"/>
  <c r="H13" i="74"/>
  <c r="G13" i="74"/>
  <c r="R12" i="74"/>
  <c r="Q12" i="74"/>
  <c r="O12" i="74"/>
  <c r="N12" i="74"/>
  <c r="M12" i="74"/>
  <c r="I12" i="74"/>
  <c r="H12" i="74"/>
  <c r="G12" i="74"/>
  <c r="R11" i="74"/>
  <c r="Q11" i="74"/>
  <c r="O11" i="74"/>
  <c r="N11" i="74"/>
  <c r="M11" i="74"/>
  <c r="I11" i="74"/>
  <c r="H11" i="74"/>
  <c r="G11" i="74"/>
  <c r="R10" i="74"/>
  <c r="Q10" i="74"/>
  <c r="O10" i="74"/>
  <c r="N10" i="74"/>
  <c r="M10" i="74"/>
  <c r="I10" i="74"/>
  <c r="H10" i="74"/>
  <c r="G10" i="74"/>
  <c r="R9" i="74"/>
  <c r="Q9" i="74"/>
  <c r="O9" i="74"/>
  <c r="N9" i="74"/>
  <c r="M9" i="74"/>
  <c r="I9" i="74"/>
  <c r="H9" i="74"/>
  <c r="G9" i="74"/>
  <c r="R8" i="74"/>
  <c r="Q8" i="74"/>
  <c r="O8" i="74"/>
  <c r="N8" i="74"/>
  <c r="M8" i="74"/>
  <c r="I8" i="74"/>
  <c r="H8" i="74"/>
  <c r="G8" i="74"/>
  <c r="R7" i="74"/>
  <c r="Q7" i="74"/>
  <c r="O7" i="74"/>
  <c r="N7" i="74"/>
  <c r="N15" i="74" s="1"/>
  <c r="M7" i="74"/>
  <c r="I7" i="74"/>
  <c r="H7" i="74"/>
  <c r="H15" i="74" s="1"/>
  <c r="G7" i="74"/>
  <c r="R6" i="74"/>
  <c r="Q6" i="74"/>
  <c r="L6" i="74"/>
  <c r="K6" i="74"/>
  <c r="H6" i="74"/>
  <c r="N6" i="74" s="1"/>
  <c r="G6" i="74"/>
  <c r="M6" i="74" s="1"/>
  <c r="Q5" i="74"/>
  <c r="M5" i="74"/>
  <c r="K5" i="74"/>
  <c r="G5" i="74"/>
  <c r="L18" i="73"/>
  <c r="K18" i="73"/>
  <c r="F18" i="73"/>
  <c r="E18" i="73"/>
  <c r="G18" i="73" s="1"/>
  <c r="L17" i="73"/>
  <c r="K17" i="73"/>
  <c r="F17" i="73"/>
  <c r="H17" i="73" s="1"/>
  <c r="E17" i="73"/>
  <c r="L16" i="73"/>
  <c r="K16" i="73"/>
  <c r="F16" i="73"/>
  <c r="E16" i="73"/>
  <c r="G16" i="73" s="1"/>
  <c r="R15" i="73"/>
  <c r="Q15" i="73"/>
  <c r="O15" i="73"/>
  <c r="I15" i="73"/>
  <c r="R14" i="73"/>
  <c r="Q14" i="73"/>
  <c r="O14" i="73"/>
  <c r="N14" i="73"/>
  <c r="M14" i="73"/>
  <c r="I14" i="73"/>
  <c r="H14" i="73"/>
  <c r="G14" i="73"/>
  <c r="R13" i="73"/>
  <c r="Q13" i="73"/>
  <c r="O13" i="73"/>
  <c r="N13" i="73"/>
  <c r="M13" i="73"/>
  <c r="I13" i="73"/>
  <c r="H13" i="73"/>
  <c r="G13" i="73"/>
  <c r="R12" i="73"/>
  <c r="Q12" i="73"/>
  <c r="O12" i="73"/>
  <c r="N12" i="73"/>
  <c r="M12" i="73"/>
  <c r="I12" i="73"/>
  <c r="H12" i="73"/>
  <c r="G12" i="73"/>
  <c r="R11" i="73"/>
  <c r="Q11" i="73"/>
  <c r="O11" i="73"/>
  <c r="N11" i="73"/>
  <c r="M11" i="73"/>
  <c r="I11" i="73"/>
  <c r="H11" i="73"/>
  <c r="G11" i="73"/>
  <c r="R10" i="73"/>
  <c r="Q10" i="73"/>
  <c r="O10" i="73"/>
  <c r="N10" i="73"/>
  <c r="M10" i="73"/>
  <c r="I10" i="73"/>
  <c r="H10" i="73"/>
  <c r="G10" i="73"/>
  <c r="R9" i="73"/>
  <c r="Q9" i="73"/>
  <c r="O9" i="73"/>
  <c r="N9" i="73"/>
  <c r="M9" i="73"/>
  <c r="I9" i="73"/>
  <c r="H9" i="73"/>
  <c r="G9" i="73"/>
  <c r="R8" i="73"/>
  <c r="Q8" i="73"/>
  <c r="O8" i="73"/>
  <c r="N8" i="73"/>
  <c r="M8" i="73"/>
  <c r="I8" i="73"/>
  <c r="H8" i="73"/>
  <c r="G8" i="73"/>
  <c r="R7" i="73"/>
  <c r="Q7" i="73"/>
  <c r="O7" i="73"/>
  <c r="N7" i="73"/>
  <c r="M7" i="73"/>
  <c r="I7" i="73"/>
  <c r="H7" i="73"/>
  <c r="H15" i="73" s="1"/>
  <c r="G7" i="73"/>
  <c r="R6" i="73"/>
  <c r="Q6" i="73"/>
  <c r="L6" i="73"/>
  <c r="K6" i="73"/>
  <c r="H6" i="73"/>
  <c r="N6" i="73" s="1"/>
  <c r="G6" i="73"/>
  <c r="M6" i="73" s="1"/>
  <c r="Q5" i="73"/>
  <c r="M5" i="73"/>
  <c r="K5" i="73"/>
  <c r="G5" i="73"/>
  <c r="L18" i="72"/>
  <c r="K18" i="72"/>
  <c r="F18" i="72"/>
  <c r="H18" i="72" s="1"/>
  <c r="E18" i="72"/>
  <c r="L17" i="72"/>
  <c r="K17" i="72"/>
  <c r="F17" i="72"/>
  <c r="E17" i="72"/>
  <c r="G17" i="72" s="1"/>
  <c r="L16" i="72"/>
  <c r="K16" i="72"/>
  <c r="F16" i="72"/>
  <c r="H16" i="72" s="1"/>
  <c r="E16" i="72"/>
  <c r="R15" i="72"/>
  <c r="Q15" i="72"/>
  <c r="O15" i="72"/>
  <c r="I15" i="72"/>
  <c r="R14" i="72"/>
  <c r="N14" i="72"/>
  <c r="M14" i="72"/>
  <c r="H14" i="72"/>
  <c r="G14" i="72"/>
  <c r="R13" i="72"/>
  <c r="Q13" i="72"/>
  <c r="O13" i="72"/>
  <c r="N13" i="72"/>
  <c r="M13" i="72"/>
  <c r="I13" i="72"/>
  <c r="H13" i="72"/>
  <c r="G13" i="72"/>
  <c r="R12" i="72"/>
  <c r="Q12" i="72"/>
  <c r="O12" i="72"/>
  <c r="N12" i="72"/>
  <c r="M12" i="72"/>
  <c r="I12" i="72"/>
  <c r="H12" i="72"/>
  <c r="G12" i="72"/>
  <c r="R11" i="72"/>
  <c r="Q11" i="72"/>
  <c r="O11" i="72"/>
  <c r="N11" i="72"/>
  <c r="M11" i="72"/>
  <c r="I11" i="72"/>
  <c r="H11" i="72"/>
  <c r="G11" i="72"/>
  <c r="R10" i="72"/>
  <c r="Q10" i="72"/>
  <c r="O10" i="72"/>
  <c r="N10" i="72"/>
  <c r="M10" i="72"/>
  <c r="I10" i="72"/>
  <c r="H10" i="72"/>
  <c r="G10" i="72"/>
  <c r="R9" i="72"/>
  <c r="Q9" i="72"/>
  <c r="O9" i="72"/>
  <c r="N9" i="72"/>
  <c r="M9" i="72"/>
  <c r="I9" i="72"/>
  <c r="H9" i="72"/>
  <c r="G9" i="72"/>
  <c r="R8" i="72"/>
  <c r="Q8" i="72"/>
  <c r="O8" i="72"/>
  <c r="N8" i="72"/>
  <c r="M8" i="72"/>
  <c r="I8" i="72"/>
  <c r="H8" i="72"/>
  <c r="G8" i="72"/>
  <c r="R7" i="72"/>
  <c r="Q7" i="72"/>
  <c r="O7" i="72"/>
  <c r="N7" i="72"/>
  <c r="N15" i="72" s="1"/>
  <c r="M7" i="72"/>
  <c r="M15" i="72" s="1"/>
  <c r="I7" i="72"/>
  <c r="H7" i="72"/>
  <c r="G7" i="72"/>
  <c r="G15" i="72" s="1"/>
  <c r="R6" i="72"/>
  <c r="Q6" i="72"/>
  <c r="L6" i="72"/>
  <c r="K6" i="72"/>
  <c r="H6" i="72"/>
  <c r="N6" i="72" s="1"/>
  <c r="G6" i="72"/>
  <c r="M6" i="72" s="1"/>
  <c r="Q5" i="72"/>
  <c r="M5" i="72"/>
  <c r="K5" i="72"/>
  <c r="G5" i="72"/>
  <c r="L18" i="71"/>
  <c r="K18" i="71"/>
  <c r="F18" i="71"/>
  <c r="H18" i="71" s="1"/>
  <c r="E18" i="71"/>
  <c r="L17" i="71"/>
  <c r="K17" i="71"/>
  <c r="F17" i="71"/>
  <c r="E17" i="71"/>
  <c r="G17" i="71" s="1"/>
  <c r="L16" i="71"/>
  <c r="K16" i="71"/>
  <c r="F16" i="71"/>
  <c r="H16" i="71" s="1"/>
  <c r="E16" i="71"/>
  <c r="R15" i="71"/>
  <c r="Q15" i="71"/>
  <c r="O15" i="71"/>
  <c r="I15" i="71"/>
  <c r="R14" i="71"/>
  <c r="Q14" i="71"/>
  <c r="O14" i="71"/>
  <c r="N14" i="71"/>
  <c r="I14" i="71"/>
  <c r="R13" i="71"/>
  <c r="Q13" i="71"/>
  <c r="O13" i="71"/>
  <c r="N13" i="71"/>
  <c r="I13" i="71"/>
  <c r="R12" i="71"/>
  <c r="Q12" i="71"/>
  <c r="O12" i="71"/>
  <c r="N12" i="71"/>
  <c r="I12" i="71"/>
  <c r="R11" i="71"/>
  <c r="Q11" i="71"/>
  <c r="O11" i="71"/>
  <c r="N11" i="71"/>
  <c r="I11" i="71"/>
  <c r="R10" i="71"/>
  <c r="Q10" i="71"/>
  <c r="O10" i="71"/>
  <c r="N10" i="71"/>
  <c r="I10" i="71"/>
  <c r="R9" i="71"/>
  <c r="Q9" i="71"/>
  <c r="O9" i="71"/>
  <c r="N9" i="71"/>
  <c r="I9" i="71"/>
  <c r="R8" i="71"/>
  <c r="Q8" i="71"/>
  <c r="O8" i="71"/>
  <c r="N8" i="71"/>
  <c r="I8" i="71"/>
  <c r="R7" i="71"/>
  <c r="Q7" i="71"/>
  <c r="O7" i="71"/>
  <c r="N7" i="71"/>
  <c r="M15" i="71"/>
  <c r="I7" i="71"/>
  <c r="H15" i="71"/>
  <c r="G15" i="71"/>
  <c r="R6" i="71"/>
  <c r="Q6" i="71"/>
  <c r="L6" i="71"/>
  <c r="K6" i="71"/>
  <c r="H6" i="71"/>
  <c r="N6" i="71" s="1"/>
  <c r="G6" i="71"/>
  <c r="M6" i="71" s="1"/>
  <c r="Q5" i="71"/>
  <c r="M5" i="71"/>
  <c r="K5" i="71"/>
  <c r="G5" i="71"/>
  <c r="N14" i="34"/>
  <c r="M14" i="34"/>
  <c r="N13" i="34"/>
  <c r="M13" i="34"/>
  <c r="N10" i="34"/>
  <c r="M10" i="34"/>
  <c r="N9" i="34"/>
  <c r="M9" i="34"/>
  <c r="N8" i="34"/>
  <c r="M8" i="34"/>
  <c r="H14" i="34"/>
  <c r="G14" i="34"/>
  <c r="H13" i="34"/>
  <c r="G13" i="34"/>
  <c r="H12" i="34"/>
  <c r="G12" i="34"/>
  <c r="H10" i="34"/>
  <c r="H9" i="34"/>
  <c r="H8" i="34"/>
  <c r="G10" i="34"/>
  <c r="G9" i="34"/>
  <c r="G8" i="34"/>
  <c r="L16" i="34"/>
  <c r="N16" i="34" s="1"/>
  <c r="L17" i="34"/>
  <c r="N17" i="34" s="1"/>
  <c r="L18" i="34"/>
  <c r="N18" i="34" s="1"/>
  <c r="K18" i="34"/>
  <c r="M18" i="34" s="1"/>
  <c r="K17" i="34"/>
  <c r="M17" i="34" s="1"/>
  <c r="K16" i="34"/>
  <c r="M16" i="34" s="1"/>
  <c r="F18" i="34"/>
  <c r="H18" i="34" s="1"/>
  <c r="E18" i="34"/>
  <c r="G18" i="34" s="1"/>
  <c r="E17" i="34"/>
  <c r="G17" i="34" s="1"/>
  <c r="E16" i="34"/>
  <c r="G16" i="34" s="1"/>
  <c r="M15" i="74" l="1"/>
  <c r="H15" i="72"/>
  <c r="G15" i="73"/>
  <c r="M15" i="73"/>
  <c r="N15" i="71"/>
  <c r="G15" i="74"/>
  <c r="O17" i="72"/>
  <c r="P61" i="68"/>
  <c r="I16" i="74"/>
  <c r="I18" i="74"/>
  <c r="I16" i="72"/>
  <c r="I18" i="72"/>
  <c r="O16" i="73"/>
  <c r="O18" i="73"/>
  <c r="I17" i="73"/>
  <c r="S7" i="74"/>
  <c r="S9" i="74"/>
  <c r="S11" i="74"/>
  <c r="S13" i="74"/>
  <c r="S8" i="72"/>
  <c r="S10" i="72"/>
  <c r="S12" i="72"/>
  <c r="S15" i="72"/>
  <c r="I17" i="72"/>
  <c r="S7" i="71"/>
  <c r="S9" i="71"/>
  <c r="S11" i="71"/>
  <c r="S13" i="71"/>
  <c r="O17" i="74"/>
  <c r="Q16" i="74"/>
  <c r="Q17" i="74"/>
  <c r="Q18" i="74"/>
  <c r="S8" i="74"/>
  <c r="S10" i="74"/>
  <c r="S12" i="74"/>
  <c r="S14" i="74"/>
  <c r="S15" i="74"/>
  <c r="R16" i="74"/>
  <c r="I17" i="74"/>
  <c r="R18" i="74"/>
  <c r="S8" i="73"/>
  <c r="S10" i="73"/>
  <c r="S12" i="73"/>
  <c r="S14" i="73"/>
  <c r="N15" i="73"/>
  <c r="S15" i="73"/>
  <c r="Q16" i="73"/>
  <c r="Q17" i="73"/>
  <c r="Q18" i="73"/>
  <c r="S7" i="73"/>
  <c r="S9" i="73"/>
  <c r="S11" i="73"/>
  <c r="S13" i="73"/>
  <c r="I16" i="73"/>
  <c r="R17" i="73"/>
  <c r="I18" i="73"/>
  <c r="S7" i="72"/>
  <c r="S9" i="72"/>
  <c r="S11" i="72"/>
  <c r="S13" i="72"/>
  <c r="Q16" i="72"/>
  <c r="Q17" i="72"/>
  <c r="Q18" i="72"/>
  <c r="R16" i="72"/>
  <c r="R18" i="72"/>
  <c r="I16" i="71"/>
  <c r="I18" i="71"/>
  <c r="G16" i="74"/>
  <c r="M16" i="74"/>
  <c r="O16" i="74"/>
  <c r="H17" i="74"/>
  <c r="N17" i="74"/>
  <c r="R17" i="74"/>
  <c r="G18" i="74"/>
  <c r="M18" i="74"/>
  <c r="O18" i="74"/>
  <c r="N16" i="74"/>
  <c r="M17" i="74"/>
  <c r="N18" i="74"/>
  <c r="H16" i="73"/>
  <c r="N16" i="73"/>
  <c r="R16" i="73"/>
  <c r="G17" i="73"/>
  <c r="M17" i="73"/>
  <c r="O17" i="73"/>
  <c r="H18" i="73"/>
  <c r="N18" i="73"/>
  <c r="R18" i="73"/>
  <c r="M16" i="73"/>
  <c r="N17" i="73"/>
  <c r="M18" i="73"/>
  <c r="G16" i="72"/>
  <c r="M16" i="72"/>
  <c r="O16" i="72"/>
  <c r="H17" i="72"/>
  <c r="N17" i="72"/>
  <c r="R17" i="72"/>
  <c r="G18" i="72"/>
  <c r="M18" i="72"/>
  <c r="O18" i="72"/>
  <c r="N16" i="72"/>
  <c r="M17" i="72"/>
  <c r="N18" i="72"/>
  <c r="O17" i="71"/>
  <c r="Q16" i="71"/>
  <c r="Q17" i="71"/>
  <c r="Q18" i="71"/>
  <c r="S8" i="71"/>
  <c r="S10" i="71"/>
  <c r="S12" i="71"/>
  <c r="S14" i="71"/>
  <c r="S15" i="71"/>
  <c r="R16" i="71"/>
  <c r="I17" i="71"/>
  <c r="R18" i="71"/>
  <c r="G16" i="71"/>
  <c r="M16" i="71"/>
  <c r="O16" i="71"/>
  <c r="H17" i="71"/>
  <c r="N17" i="71"/>
  <c r="R17" i="71"/>
  <c r="G18" i="71"/>
  <c r="M18" i="71"/>
  <c r="O18" i="71"/>
  <c r="N16" i="71"/>
  <c r="M17" i="71"/>
  <c r="N18" i="71"/>
  <c r="C67" i="3"/>
  <c r="B67" i="3"/>
  <c r="C38" i="3"/>
  <c r="K38" i="3" s="1"/>
  <c r="B38" i="3"/>
  <c r="J38" i="3" s="1"/>
  <c r="S18" i="74" l="1"/>
  <c r="S16" i="74"/>
  <c r="S18" i="71"/>
  <c r="S18" i="72"/>
  <c r="S18" i="73"/>
  <c r="S16" i="73"/>
  <c r="S16" i="71"/>
  <c r="S17" i="74"/>
  <c r="S17" i="73"/>
  <c r="S16" i="72"/>
  <c r="S17" i="72"/>
  <c r="S17" i="71"/>
  <c r="I13" i="34"/>
  <c r="I14" i="34"/>
  <c r="I9" i="34"/>
  <c r="I10" i="34"/>
  <c r="Q6" i="65" l="1"/>
  <c r="I95" i="68"/>
  <c r="H95" i="68"/>
  <c r="C95" i="68"/>
  <c r="B95" i="68"/>
  <c r="J39" i="66" l="1"/>
  <c r="J40" i="66"/>
  <c r="J41" i="66"/>
  <c r="J42" i="66"/>
  <c r="J43" i="66"/>
  <c r="J44" i="66"/>
  <c r="J45" i="66"/>
  <c r="J46" i="66"/>
  <c r="J47" i="66"/>
  <c r="J48" i="66"/>
  <c r="J49" i="66"/>
  <c r="J50" i="66"/>
  <c r="J51" i="66"/>
  <c r="J52" i="66"/>
  <c r="J53" i="66"/>
  <c r="J54" i="66"/>
  <c r="B64" i="70" l="1"/>
  <c r="K94" i="68" l="1"/>
  <c r="D39" i="66"/>
  <c r="E39" i="66"/>
  <c r="D40" i="66"/>
  <c r="E40" i="66"/>
  <c r="D41" i="66"/>
  <c r="E41" i="66"/>
  <c r="D42" i="66"/>
  <c r="E42" i="66"/>
  <c r="D43" i="66"/>
  <c r="E43" i="66"/>
  <c r="D44" i="66"/>
  <c r="E44" i="66"/>
  <c r="D45" i="66"/>
  <c r="E45" i="66"/>
  <c r="D46" i="66"/>
  <c r="E46" i="66"/>
  <c r="D47" i="66"/>
  <c r="E47" i="66"/>
  <c r="D48" i="66"/>
  <c r="E48" i="66"/>
  <c r="D49" i="66"/>
  <c r="E49" i="66"/>
  <c r="D50" i="66"/>
  <c r="E50" i="66"/>
  <c r="D51" i="66"/>
  <c r="E51" i="66"/>
  <c r="D52" i="66"/>
  <c r="E52" i="66"/>
  <c r="D53" i="66"/>
  <c r="E53" i="66"/>
  <c r="D54" i="66"/>
  <c r="E54" i="66"/>
  <c r="D7" i="66" l="1"/>
  <c r="D8" i="66"/>
  <c r="D9" i="66"/>
  <c r="D10" i="66"/>
  <c r="D11" i="66"/>
  <c r="D12" i="66"/>
  <c r="D13" i="66"/>
  <c r="D14" i="66"/>
  <c r="D15" i="66"/>
  <c r="D16" i="66"/>
  <c r="D17" i="66"/>
  <c r="D18" i="66"/>
  <c r="D19" i="66"/>
  <c r="D20" i="66"/>
  <c r="D21" i="66"/>
  <c r="D22" i="66"/>
  <c r="D23" i="66"/>
  <c r="D24" i="66"/>
  <c r="D25" i="66"/>
  <c r="D26" i="66"/>
  <c r="D27" i="66"/>
  <c r="D28" i="66"/>
  <c r="D29" i="66"/>
  <c r="D30" i="66"/>
  <c r="D31" i="66"/>
  <c r="O91" i="70" l="1"/>
  <c r="N91" i="70"/>
  <c r="L91" i="70"/>
  <c r="K91" i="70"/>
  <c r="J91" i="70"/>
  <c r="F91" i="70"/>
  <c r="K90" i="70"/>
  <c r="J90" i="70"/>
  <c r="E90" i="70"/>
  <c r="K89" i="70"/>
  <c r="J89" i="70"/>
  <c r="K76" i="70"/>
  <c r="J76" i="70"/>
  <c r="E76" i="70"/>
  <c r="K75" i="70"/>
  <c r="J75" i="70"/>
  <c r="E75" i="70"/>
  <c r="K74" i="70"/>
  <c r="J74" i="70"/>
  <c r="E74" i="70"/>
  <c r="K73" i="70"/>
  <c r="J73" i="70"/>
  <c r="E73" i="70"/>
  <c r="K72" i="70"/>
  <c r="J72" i="70"/>
  <c r="E72" i="70"/>
  <c r="K71" i="70"/>
  <c r="J71" i="70"/>
  <c r="E71" i="70"/>
  <c r="K70" i="70"/>
  <c r="J70" i="70"/>
  <c r="E70" i="70"/>
  <c r="K69" i="70"/>
  <c r="J69" i="70"/>
  <c r="E69" i="70"/>
  <c r="O68" i="70"/>
  <c r="N68" i="70"/>
  <c r="L68" i="70"/>
  <c r="K68" i="70"/>
  <c r="J68" i="70"/>
  <c r="F68" i="70"/>
  <c r="E68" i="70"/>
  <c r="O67" i="70"/>
  <c r="N67" i="70"/>
  <c r="L67" i="70"/>
  <c r="K67" i="70"/>
  <c r="J67" i="70"/>
  <c r="F67" i="70"/>
  <c r="E67" i="70"/>
  <c r="O66" i="70"/>
  <c r="N66" i="70"/>
  <c r="L66" i="70"/>
  <c r="K66" i="70"/>
  <c r="J66" i="70"/>
  <c r="F66" i="70"/>
  <c r="E66" i="70"/>
  <c r="N64" i="70"/>
  <c r="J64" i="70"/>
  <c r="H64" i="70"/>
  <c r="D64" i="70"/>
  <c r="O60" i="70"/>
  <c r="N60" i="70"/>
  <c r="L60" i="70"/>
  <c r="F60" i="70"/>
  <c r="K59" i="70"/>
  <c r="E59" i="70"/>
  <c r="D59" i="70"/>
  <c r="K58" i="70"/>
  <c r="E58" i="70"/>
  <c r="D58" i="70"/>
  <c r="K57" i="70"/>
  <c r="K55" i="70"/>
  <c r="E55" i="70"/>
  <c r="D55" i="70"/>
  <c r="K54" i="70"/>
  <c r="E54" i="70"/>
  <c r="D54" i="70"/>
  <c r="K53" i="70"/>
  <c r="E53" i="70"/>
  <c r="D53" i="70"/>
  <c r="O52" i="70"/>
  <c r="N52" i="70"/>
  <c r="O47" i="70"/>
  <c r="N47" i="70"/>
  <c r="L47" i="70"/>
  <c r="K47" i="70"/>
  <c r="F47" i="70"/>
  <c r="E47" i="70"/>
  <c r="D47" i="70"/>
  <c r="O46" i="70"/>
  <c r="N46" i="70"/>
  <c r="L46" i="70"/>
  <c r="K46" i="70"/>
  <c r="F46" i="70"/>
  <c r="E46" i="70"/>
  <c r="D46" i="70"/>
  <c r="O45" i="70"/>
  <c r="N45" i="70"/>
  <c r="L45" i="70"/>
  <c r="K45" i="70"/>
  <c r="F45" i="70"/>
  <c r="E45" i="70"/>
  <c r="D45" i="70"/>
  <c r="O44" i="70"/>
  <c r="N44" i="70"/>
  <c r="L44" i="70"/>
  <c r="K44" i="70"/>
  <c r="F44" i="70"/>
  <c r="E44" i="70"/>
  <c r="D44" i="70"/>
  <c r="O43" i="70"/>
  <c r="N43" i="70"/>
  <c r="L43" i="70"/>
  <c r="K43" i="70"/>
  <c r="F43" i="70"/>
  <c r="E43" i="70"/>
  <c r="D43" i="70"/>
  <c r="O42" i="70"/>
  <c r="N42" i="70"/>
  <c r="L42" i="70"/>
  <c r="K42" i="70"/>
  <c r="F42" i="70"/>
  <c r="E42" i="70"/>
  <c r="D42" i="70"/>
  <c r="O41" i="70"/>
  <c r="N41" i="70"/>
  <c r="L41" i="70"/>
  <c r="K41" i="70"/>
  <c r="F41" i="70"/>
  <c r="E41" i="70"/>
  <c r="D41" i="70"/>
  <c r="O40" i="70"/>
  <c r="N40" i="70"/>
  <c r="L40" i="70"/>
  <c r="K40" i="70"/>
  <c r="F40" i="70"/>
  <c r="E40" i="70"/>
  <c r="D40" i="70"/>
  <c r="O39" i="70"/>
  <c r="N39" i="70"/>
  <c r="L39" i="70"/>
  <c r="K39" i="70"/>
  <c r="F39" i="70"/>
  <c r="E39" i="70"/>
  <c r="D39" i="70"/>
  <c r="P37" i="70"/>
  <c r="P64" i="70" s="1"/>
  <c r="N37" i="70"/>
  <c r="J37" i="70"/>
  <c r="H37" i="70"/>
  <c r="D37" i="70"/>
  <c r="B37" i="70"/>
  <c r="O33" i="70"/>
  <c r="N33" i="70"/>
  <c r="L33" i="70"/>
  <c r="F33" i="70"/>
  <c r="E32" i="70"/>
  <c r="K31" i="70"/>
  <c r="E31" i="70"/>
  <c r="D31" i="70"/>
  <c r="K30" i="70"/>
  <c r="E30" i="70"/>
  <c r="D30" i="70"/>
  <c r="K29" i="70"/>
  <c r="E29" i="70"/>
  <c r="D29" i="70"/>
  <c r="K28" i="70"/>
  <c r="E28" i="70"/>
  <c r="D28" i="70"/>
  <c r="K27" i="70"/>
  <c r="E27" i="70"/>
  <c r="D27" i="70"/>
  <c r="K26" i="70"/>
  <c r="E26" i="70"/>
  <c r="D26" i="70"/>
  <c r="K25" i="70"/>
  <c r="E25" i="70"/>
  <c r="D25" i="70"/>
  <c r="K24" i="70"/>
  <c r="E24" i="70"/>
  <c r="D24" i="70"/>
  <c r="K23" i="70"/>
  <c r="E23" i="70"/>
  <c r="D23" i="70"/>
  <c r="K22" i="70"/>
  <c r="E22" i="70"/>
  <c r="D22" i="70"/>
  <c r="K21" i="70"/>
  <c r="E21" i="70"/>
  <c r="D21" i="70"/>
  <c r="K20" i="70"/>
  <c r="E20" i="70"/>
  <c r="D20" i="70"/>
  <c r="K19" i="70"/>
  <c r="E19" i="70"/>
  <c r="D19" i="70"/>
  <c r="K18" i="70"/>
  <c r="E18" i="70"/>
  <c r="D18" i="70"/>
  <c r="O17" i="70"/>
  <c r="N17" i="70"/>
  <c r="L17" i="70"/>
  <c r="K17" i="70"/>
  <c r="F17" i="70"/>
  <c r="E17" i="70"/>
  <c r="D17" i="70"/>
  <c r="O16" i="70"/>
  <c r="N16" i="70"/>
  <c r="L16" i="70"/>
  <c r="K16" i="70"/>
  <c r="F16" i="70"/>
  <c r="E16" i="70"/>
  <c r="D16" i="70"/>
  <c r="O15" i="70"/>
  <c r="N15" i="70"/>
  <c r="L15" i="70"/>
  <c r="K15" i="70"/>
  <c r="F15" i="70"/>
  <c r="E15" i="70"/>
  <c r="D15" i="70"/>
  <c r="O14" i="70"/>
  <c r="N14" i="70"/>
  <c r="L14" i="70"/>
  <c r="K14" i="70"/>
  <c r="F14" i="70"/>
  <c r="E14" i="70"/>
  <c r="D14" i="70"/>
  <c r="O13" i="70"/>
  <c r="N13" i="70"/>
  <c r="L13" i="70"/>
  <c r="K13" i="70"/>
  <c r="F13" i="70"/>
  <c r="E13" i="70"/>
  <c r="D13" i="70"/>
  <c r="O12" i="70"/>
  <c r="N12" i="70"/>
  <c r="L12" i="70"/>
  <c r="K12" i="70"/>
  <c r="F12" i="70"/>
  <c r="E12" i="70"/>
  <c r="D12" i="70"/>
  <c r="O11" i="70"/>
  <c r="N11" i="70"/>
  <c r="L11" i="70"/>
  <c r="K11" i="70"/>
  <c r="F11" i="70"/>
  <c r="E11" i="70"/>
  <c r="D11" i="70"/>
  <c r="O10" i="70"/>
  <c r="N10" i="70"/>
  <c r="L10" i="70"/>
  <c r="K10" i="70"/>
  <c r="F10" i="70"/>
  <c r="E10" i="70"/>
  <c r="D10" i="70"/>
  <c r="O9" i="70"/>
  <c r="N9" i="70"/>
  <c r="L9" i="70"/>
  <c r="K9" i="70"/>
  <c r="F9" i="70"/>
  <c r="E9" i="70"/>
  <c r="D9" i="70"/>
  <c r="O8" i="70"/>
  <c r="N8" i="70"/>
  <c r="L8" i="70"/>
  <c r="K8" i="70"/>
  <c r="F8" i="70"/>
  <c r="E8" i="70"/>
  <c r="D8" i="70"/>
  <c r="O7" i="70"/>
  <c r="N7" i="70"/>
  <c r="L7" i="70"/>
  <c r="K7" i="70"/>
  <c r="F7" i="70"/>
  <c r="E7" i="70"/>
  <c r="D7" i="70"/>
  <c r="C6" i="70"/>
  <c r="B6" i="70"/>
  <c r="N5" i="70"/>
  <c r="J5" i="70"/>
  <c r="H5" i="70"/>
  <c r="D5" i="70"/>
  <c r="L6" i="69"/>
  <c r="G7" i="69"/>
  <c r="F6" i="69"/>
  <c r="Q7" i="69"/>
  <c r="P7" i="69"/>
  <c r="N7" i="69"/>
  <c r="L7" i="69"/>
  <c r="H7" i="69"/>
  <c r="F7" i="69"/>
  <c r="Q6" i="69"/>
  <c r="P6" i="69"/>
  <c r="N6" i="69"/>
  <c r="H6" i="69"/>
  <c r="Q5" i="69"/>
  <c r="P5" i="69"/>
  <c r="K5" i="69"/>
  <c r="J5" i="69"/>
  <c r="G5" i="69"/>
  <c r="M5" i="69" s="1"/>
  <c r="F5" i="69"/>
  <c r="L5" i="69" s="1"/>
  <c r="P4" i="69"/>
  <c r="L4" i="69"/>
  <c r="J4" i="69"/>
  <c r="F4" i="69"/>
  <c r="O96" i="68"/>
  <c r="N96" i="68"/>
  <c r="L96" i="68"/>
  <c r="K96" i="68"/>
  <c r="J96" i="68"/>
  <c r="F96" i="68"/>
  <c r="E95" i="68"/>
  <c r="D95" i="68"/>
  <c r="J94" i="68"/>
  <c r="E94" i="68"/>
  <c r="D94" i="68"/>
  <c r="K93" i="68"/>
  <c r="J93" i="68"/>
  <c r="E93" i="68"/>
  <c r="D93" i="68"/>
  <c r="K92" i="68"/>
  <c r="J92" i="68"/>
  <c r="E92" i="68"/>
  <c r="D92" i="68"/>
  <c r="K91" i="68"/>
  <c r="J91" i="68"/>
  <c r="E91" i="68"/>
  <c r="D91" i="68"/>
  <c r="K90" i="68"/>
  <c r="J90" i="68"/>
  <c r="E90" i="68"/>
  <c r="D90" i="68"/>
  <c r="K89" i="68"/>
  <c r="J89" i="68"/>
  <c r="E89" i="68"/>
  <c r="D89" i="68"/>
  <c r="K88" i="68"/>
  <c r="J88" i="68"/>
  <c r="E88" i="68"/>
  <c r="D88" i="68"/>
  <c r="K87" i="68"/>
  <c r="J87" i="68"/>
  <c r="E87" i="68"/>
  <c r="D87" i="68"/>
  <c r="K86" i="68"/>
  <c r="J86" i="68"/>
  <c r="E86" i="68"/>
  <c r="D86" i="68"/>
  <c r="K85" i="68"/>
  <c r="J85" i="68"/>
  <c r="E85" i="68"/>
  <c r="D85" i="68"/>
  <c r="K84" i="68"/>
  <c r="J84" i="68"/>
  <c r="E84" i="68"/>
  <c r="D84" i="68"/>
  <c r="K83" i="68"/>
  <c r="J83" i="68"/>
  <c r="E83" i="68"/>
  <c r="D83" i="68"/>
  <c r="K82" i="68"/>
  <c r="J82" i="68"/>
  <c r="E82" i="68"/>
  <c r="D82" i="68"/>
  <c r="K81" i="68"/>
  <c r="J81" i="68"/>
  <c r="E81" i="68"/>
  <c r="D81" i="68"/>
  <c r="K80" i="68"/>
  <c r="J80" i="68"/>
  <c r="F80" i="68"/>
  <c r="E80" i="68"/>
  <c r="D80" i="68"/>
  <c r="K79" i="68"/>
  <c r="J79" i="68"/>
  <c r="E79" i="68"/>
  <c r="D79" i="68"/>
  <c r="K78" i="68"/>
  <c r="J78" i="68"/>
  <c r="F78" i="68"/>
  <c r="E78" i="68"/>
  <c r="D78" i="68"/>
  <c r="K77" i="68"/>
  <c r="J77" i="68"/>
  <c r="E77" i="68"/>
  <c r="D77" i="68"/>
  <c r="O76" i="68"/>
  <c r="N76" i="68"/>
  <c r="L76" i="68"/>
  <c r="K76" i="68"/>
  <c r="J76" i="68"/>
  <c r="F76" i="68"/>
  <c r="E76" i="68"/>
  <c r="D76" i="68"/>
  <c r="O75" i="68"/>
  <c r="N75" i="68"/>
  <c r="L75" i="68"/>
  <c r="K75" i="68"/>
  <c r="J75" i="68"/>
  <c r="F75" i="68"/>
  <c r="E75" i="68"/>
  <c r="D75" i="68"/>
  <c r="O74" i="68"/>
  <c r="N74" i="68"/>
  <c r="L74" i="68"/>
  <c r="K74" i="68"/>
  <c r="J74" i="68"/>
  <c r="F74" i="68"/>
  <c r="E74" i="68"/>
  <c r="D74" i="68"/>
  <c r="O73" i="68"/>
  <c r="N73" i="68"/>
  <c r="L73" i="68"/>
  <c r="K73" i="68"/>
  <c r="J73" i="68"/>
  <c r="F73" i="68"/>
  <c r="E73" i="68"/>
  <c r="D73" i="68"/>
  <c r="O72" i="68"/>
  <c r="N72" i="68"/>
  <c r="L72" i="68"/>
  <c r="K72" i="68"/>
  <c r="J72" i="68"/>
  <c r="F72" i="68"/>
  <c r="E72" i="68"/>
  <c r="D72" i="68"/>
  <c r="O71" i="68"/>
  <c r="N71" i="68"/>
  <c r="L71" i="68"/>
  <c r="K71" i="68"/>
  <c r="J71" i="68"/>
  <c r="F71" i="68"/>
  <c r="E71" i="68"/>
  <c r="D71" i="68"/>
  <c r="O70" i="68"/>
  <c r="N70" i="68"/>
  <c r="L70" i="68"/>
  <c r="K70" i="68"/>
  <c r="J70" i="68"/>
  <c r="F70" i="68"/>
  <c r="E70" i="68"/>
  <c r="D70" i="68"/>
  <c r="O69" i="68"/>
  <c r="N69" i="68"/>
  <c r="L69" i="68"/>
  <c r="K69" i="68"/>
  <c r="J69" i="68"/>
  <c r="F69" i="68"/>
  <c r="E69" i="68"/>
  <c r="D69" i="68"/>
  <c r="O68" i="68"/>
  <c r="N68" i="68"/>
  <c r="L68" i="68"/>
  <c r="K68" i="68"/>
  <c r="J68" i="68"/>
  <c r="F68" i="68"/>
  <c r="E68" i="68"/>
  <c r="D68" i="68"/>
  <c r="N66" i="68"/>
  <c r="J66" i="68"/>
  <c r="H66" i="68"/>
  <c r="D66" i="68"/>
  <c r="B66" i="68"/>
  <c r="O62" i="68"/>
  <c r="N62" i="68"/>
  <c r="L62" i="68"/>
  <c r="F62" i="68"/>
  <c r="K61" i="68"/>
  <c r="E61" i="68"/>
  <c r="K60" i="68"/>
  <c r="E60" i="68"/>
  <c r="K59" i="68"/>
  <c r="E59" i="68"/>
  <c r="K58" i="68"/>
  <c r="E58" i="68"/>
  <c r="L57" i="68"/>
  <c r="K57" i="68"/>
  <c r="F57" i="68"/>
  <c r="E57" i="68"/>
  <c r="K56" i="68"/>
  <c r="E56" i="68"/>
  <c r="O55" i="68"/>
  <c r="N55" i="68"/>
  <c r="L55" i="68"/>
  <c r="K55" i="68"/>
  <c r="F55" i="68"/>
  <c r="E55" i="68"/>
  <c r="O54" i="68"/>
  <c r="N54" i="68"/>
  <c r="L54" i="68"/>
  <c r="K54" i="68"/>
  <c r="F54" i="68"/>
  <c r="E54" i="68"/>
  <c r="O53" i="68"/>
  <c r="N53" i="68"/>
  <c r="L53" i="68"/>
  <c r="K53" i="68"/>
  <c r="F53" i="68"/>
  <c r="E53" i="68"/>
  <c r="O52" i="68"/>
  <c r="N52" i="68"/>
  <c r="L52" i="68"/>
  <c r="K52" i="68"/>
  <c r="F52" i="68"/>
  <c r="E52" i="68"/>
  <c r="O51" i="68"/>
  <c r="N51" i="68"/>
  <c r="L51" i="68"/>
  <c r="K51" i="68"/>
  <c r="F51" i="68"/>
  <c r="E51" i="68"/>
  <c r="O50" i="68"/>
  <c r="N50" i="68"/>
  <c r="L50" i="68"/>
  <c r="K50" i="68"/>
  <c r="F50" i="68"/>
  <c r="E50" i="68"/>
  <c r="O49" i="68"/>
  <c r="N49" i="68"/>
  <c r="L49" i="68"/>
  <c r="K49" i="68"/>
  <c r="F49" i="68"/>
  <c r="E49" i="68"/>
  <c r="O48" i="68"/>
  <c r="N48" i="68"/>
  <c r="L48" i="68"/>
  <c r="K48" i="68"/>
  <c r="F48" i="68"/>
  <c r="E48" i="68"/>
  <c r="O47" i="68"/>
  <c r="N47" i="68"/>
  <c r="L47" i="68"/>
  <c r="K47" i="68"/>
  <c r="F47" i="68"/>
  <c r="E47" i="68"/>
  <c r="O46" i="68"/>
  <c r="N46" i="68"/>
  <c r="L46" i="68"/>
  <c r="K46" i="68"/>
  <c r="F46" i="68"/>
  <c r="E46" i="68"/>
  <c r="O45" i="68"/>
  <c r="N45" i="68"/>
  <c r="L45" i="68"/>
  <c r="K45" i="68"/>
  <c r="F45" i="68"/>
  <c r="E45" i="68"/>
  <c r="O44" i="68"/>
  <c r="N44" i="68"/>
  <c r="L44" i="68"/>
  <c r="K44" i="68"/>
  <c r="F44" i="68"/>
  <c r="E44" i="68"/>
  <c r="O43" i="68"/>
  <c r="N43" i="68"/>
  <c r="L43" i="68"/>
  <c r="K43" i="68"/>
  <c r="F43" i="68"/>
  <c r="E43" i="68"/>
  <c r="O42" i="68"/>
  <c r="N42" i="68"/>
  <c r="L42" i="68"/>
  <c r="K42" i="68"/>
  <c r="F42" i="68"/>
  <c r="E42" i="68"/>
  <c r="O41" i="68"/>
  <c r="N41" i="68"/>
  <c r="L41" i="68"/>
  <c r="K41" i="68"/>
  <c r="F41" i="68"/>
  <c r="E41" i="68"/>
  <c r="O40" i="68"/>
  <c r="N40" i="68"/>
  <c r="L40" i="68"/>
  <c r="K40" i="68"/>
  <c r="F40" i="68"/>
  <c r="E40" i="68"/>
  <c r="O39" i="68"/>
  <c r="N39" i="68"/>
  <c r="L39" i="68"/>
  <c r="K39" i="68"/>
  <c r="F39" i="68"/>
  <c r="E39" i="68"/>
  <c r="P37" i="68"/>
  <c r="P66" i="68" s="1"/>
  <c r="N37" i="68"/>
  <c r="J37" i="68"/>
  <c r="H37" i="68"/>
  <c r="D37" i="68"/>
  <c r="B37" i="68"/>
  <c r="O33" i="68"/>
  <c r="N33" i="68"/>
  <c r="L33" i="68"/>
  <c r="F33" i="68"/>
  <c r="E32" i="68"/>
  <c r="D32" i="68"/>
  <c r="O31" i="68"/>
  <c r="N31" i="68"/>
  <c r="L31" i="68"/>
  <c r="K31" i="68"/>
  <c r="J31" i="68"/>
  <c r="F31" i="68"/>
  <c r="E31" i="68"/>
  <c r="D31" i="68"/>
  <c r="O30" i="68"/>
  <c r="N30" i="68"/>
  <c r="L30" i="68"/>
  <c r="K30" i="68"/>
  <c r="J30" i="68"/>
  <c r="F30" i="68"/>
  <c r="E30" i="68"/>
  <c r="D30" i="68"/>
  <c r="O29" i="68"/>
  <c r="N29" i="68"/>
  <c r="L29" i="68"/>
  <c r="K29" i="68"/>
  <c r="J29" i="68"/>
  <c r="F29" i="68"/>
  <c r="E29" i="68"/>
  <c r="D29" i="68"/>
  <c r="O28" i="68"/>
  <c r="N28" i="68"/>
  <c r="L28" i="68"/>
  <c r="K28" i="68"/>
  <c r="J28" i="68"/>
  <c r="F28" i="68"/>
  <c r="E28" i="68"/>
  <c r="D28" i="68"/>
  <c r="K27" i="68"/>
  <c r="J27" i="68"/>
  <c r="E27" i="68"/>
  <c r="D27" i="68"/>
  <c r="O26" i="68"/>
  <c r="N26" i="68"/>
  <c r="L26" i="68"/>
  <c r="K26" i="68"/>
  <c r="J26" i="68"/>
  <c r="F26" i="68"/>
  <c r="E26" i="68"/>
  <c r="D26" i="68"/>
  <c r="O25" i="68"/>
  <c r="N25" i="68"/>
  <c r="L25" i="68"/>
  <c r="K25" i="68"/>
  <c r="J25" i="68"/>
  <c r="F25" i="68"/>
  <c r="E25" i="68"/>
  <c r="D25" i="68"/>
  <c r="O24" i="68"/>
  <c r="N24" i="68"/>
  <c r="L24" i="68"/>
  <c r="K24" i="68"/>
  <c r="J24" i="68"/>
  <c r="F24" i="68"/>
  <c r="E24" i="68"/>
  <c r="D24" i="68"/>
  <c r="O23" i="68"/>
  <c r="N23" i="68"/>
  <c r="L23" i="68"/>
  <c r="K23" i="68"/>
  <c r="J23" i="68"/>
  <c r="F23" i="68"/>
  <c r="E23" i="68"/>
  <c r="D23" i="68"/>
  <c r="O22" i="68"/>
  <c r="N22" i="68"/>
  <c r="L22" i="68"/>
  <c r="K22" i="68"/>
  <c r="J22" i="68"/>
  <c r="F22" i="68"/>
  <c r="E22" i="68"/>
  <c r="D22" i="68"/>
  <c r="O21" i="68"/>
  <c r="N21" i="68"/>
  <c r="L21" i="68"/>
  <c r="K21" i="68"/>
  <c r="J21" i="68"/>
  <c r="F21" i="68"/>
  <c r="E21" i="68"/>
  <c r="D21" i="68"/>
  <c r="O20" i="68"/>
  <c r="N20" i="68"/>
  <c r="L20" i="68"/>
  <c r="K20" i="68"/>
  <c r="J20" i="68"/>
  <c r="F20" i="68"/>
  <c r="E20" i="68"/>
  <c r="D20" i="68"/>
  <c r="O19" i="68"/>
  <c r="N19" i="68"/>
  <c r="L19" i="68"/>
  <c r="K19" i="68"/>
  <c r="J19" i="68"/>
  <c r="F19" i="68"/>
  <c r="E19" i="68"/>
  <c r="D19" i="68"/>
  <c r="O18" i="68"/>
  <c r="N18" i="68"/>
  <c r="L18" i="68"/>
  <c r="K18" i="68"/>
  <c r="J18" i="68"/>
  <c r="F18" i="68"/>
  <c r="E18" i="68"/>
  <c r="D18" i="68"/>
  <c r="O17" i="68"/>
  <c r="N17" i="68"/>
  <c r="L17" i="68"/>
  <c r="K17" i="68"/>
  <c r="J17" i="68"/>
  <c r="F17" i="68"/>
  <c r="E17" i="68"/>
  <c r="D17" i="68"/>
  <c r="O16" i="68"/>
  <c r="N16" i="68"/>
  <c r="L16" i="68"/>
  <c r="K16" i="68"/>
  <c r="J16" i="68"/>
  <c r="F16" i="68"/>
  <c r="E16" i="68"/>
  <c r="D16" i="68"/>
  <c r="O15" i="68"/>
  <c r="N15" i="68"/>
  <c r="L15" i="68"/>
  <c r="K15" i="68"/>
  <c r="J15" i="68"/>
  <c r="F15" i="68"/>
  <c r="E15" i="68"/>
  <c r="D15" i="68"/>
  <c r="O14" i="68"/>
  <c r="N14" i="68"/>
  <c r="L14" i="68"/>
  <c r="K14" i="68"/>
  <c r="J14" i="68"/>
  <c r="F14" i="68"/>
  <c r="E14" i="68"/>
  <c r="D14" i="68"/>
  <c r="O13" i="68"/>
  <c r="N13" i="68"/>
  <c r="L13" i="68"/>
  <c r="K13" i="68"/>
  <c r="J13" i="68"/>
  <c r="F13" i="68"/>
  <c r="E13" i="68"/>
  <c r="D13" i="68"/>
  <c r="O12" i="68"/>
  <c r="N12" i="68"/>
  <c r="L12" i="68"/>
  <c r="K12" i="68"/>
  <c r="J12" i="68"/>
  <c r="F12" i="68"/>
  <c r="E12" i="68"/>
  <c r="D12" i="68"/>
  <c r="O11" i="68"/>
  <c r="N11" i="68"/>
  <c r="L11" i="68"/>
  <c r="K11" i="68"/>
  <c r="J11" i="68"/>
  <c r="F11" i="68"/>
  <c r="E11" i="68"/>
  <c r="D11" i="68"/>
  <c r="O10" i="68"/>
  <c r="N10" i="68"/>
  <c r="L10" i="68"/>
  <c r="K10" i="68"/>
  <c r="J10" i="68"/>
  <c r="F10" i="68"/>
  <c r="E10" i="68"/>
  <c r="D10" i="68"/>
  <c r="O9" i="68"/>
  <c r="N9" i="68"/>
  <c r="L9" i="68"/>
  <c r="K9" i="68"/>
  <c r="J9" i="68"/>
  <c r="F9" i="68"/>
  <c r="E9" i="68"/>
  <c r="D9" i="68"/>
  <c r="O8" i="68"/>
  <c r="N8" i="68"/>
  <c r="L8" i="68"/>
  <c r="K8" i="68"/>
  <c r="J8" i="68"/>
  <c r="F8" i="68"/>
  <c r="E8" i="68"/>
  <c r="D8" i="68"/>
  <c r="O7" i="68"/>
  <c r="N7" i="68"/>
  <c r="L7" i="68"/>
  <c r="K7" i="68"/>
  <c r="J7" i="68"/>
  <c r="F7" i="68"/>
  <c r="E7" i="68"/>
  <c r="D7" i="68"/>
  <c r="C6" i="68"/>
  <c r="B6" i="68"/>
  <c r="N38" i="68" s="1"/>
  <c r="N5" i="68"/>
  <c r="J5" i="68"/>
  <c r="H5" i="68"/>
  <c r="D5" i="68"/>
  <c r="M7" i="67"/>
  <c r="L7" i="67"/>
  <c r="G7" i="67"/>
  <c r="F6" i="67"/>
  <c r="Q7" i="67"/>
  <c r="P7" i="67"/>
  <c r="N7" i="67"/>
  <c r="H7" i="67"/>
  <c r="Q6" i="67"/>
  <c r="P6" i="67"/>
  <c r="N6" i="67"/>
  <c r="H6" i="67"/>
  <c r="G6" i="67"/>
  <c r="Q5" i="67"/>
  <c r="P5" i="67"/>
  <c r="K5" i="67"/>
  <c r="J5" i="67"/>
  <c r="G5" i="67"/>
  <c r="M5" i="67" s="1"/>
  <c r="F5" i="67"/>
  <c r="L5" i="67" s="1"/>
  <c r="P4" i="67"/>
  <c r="L4" i="67"/>
  <c r="J4" i="67"/>
  <c r="F4" i="67"/>
  <c r="O84" i="66"/>
  <c r="N84" i="66"/>
  <c r="L84" i="66"/>
  <c r="K84" i="66"/>
  <c r="J84" i="66"/>
  <c r="F84" i="66"/>
  <c r="I83" i="66"/>
  <c r="O83" i="66" s="1"/>
  <c r="H83" i="66"/>
  <c r="K82" i="66"/>
  <c r="J82" i="66"/>
  <c r="E82" i="66"/>
  <c r="K81" i="66"/>
  <c r="J81" i="66"/>
  <c r="E81" i="66"/>
  <c r="K80" i="66"/>
  <c r="J80" i="66"/>
  <c r="E80" i="66"/>
  <c r="K79" i="66"/>
  <c r="J79" i="66"/>
  <c r="E79" i="66"/>
  <c r="K78" i="66"/>
  <c r="J78" i="66"/>
  <c r="E78" i="66"/>
  <c r="K77" i="66"/>
  <c r="J77" i="66"/>
  <c r="E77" i="66"/>
  <c r="K76" i="66"/>
  <c r="J76" i="66"/>
  <c r="E76" i="66"/>
  <c r="K75" i="66"/>
  <c r="J75" i="66"/>
  <c r="E75" i="66"/>
  <c r="K74" i="66"/>
  <c r="J74" i="66"/>
  <c r="E74" i="66"/>
  <c r="K73" i="66"/>
  <c r="J73" i="66"/>
  <c r="E73" i="66"/>
  <c r="K72" i="66"/>
  <c r="J72" i="66"/>
  <c r="E72" i="66"/>
  <c r="K71" i="66"/>
  <c r="J71" i="66"/>
  <c r="E71" i="66"/>
  <c r="K70" i="66"/>
  <c r="J70" i="66"/>
  <c r="E70" i="66"/>
  <c r="K69" i="66"/>
  <c r="J69" i="66"/>
  <c r="E69" i="66"/>
  <c r="K68" i="66"/>
  <c r="J68" i="66"/>
  <c r="E68" i="66"/>
  <c r="K67" i="66"/>
  <c r="J67" i="66"/>
  <c r="E67" i="66"/>
  <c r="K66" i="66"/>
  <c r="J66" i="66"/>
  <c r="E66" i="66"/>
  <c r="K65" i="66"/>
  <c r="J65" i="66"/>
  <c r="E65" i="66"/>
  <c r="O64" i="66"/>
  <c r="N64" i="66"/>
  <c r="L64" i="66"/>
  <c r="K64" i="66"/>
  <c r="J64" i="66"/>
  <c r="E64" i="66"/>
  <c r="O63" i="66"/>
  <c r="N63" i="66"/>
  <c r="L63" i="66"/>
  <c r="K63" i="66"/>
  <c r="J63" i="66"/>
  <c r="F63" i="66"/>
  <c r="E63" i="66"/>
  <c r="K62" i="66"/>
  <c r="J62" i="66"/>
  <c r="E62" i="66"/>
  <c r="N60" i="66"/>
  <c r="J60" i="66"/>
  <c r="H60" i="66"/>
  <c r="D60" i="66"/>
  <c r="B60" i="66"/>
  <c r="O56" i="66"/>
  <c r="N56" i="66"/>
  <c r="L56" i="66"/>
  <c r="F56" i="66"/>
  <c r="K54" i="66"/>
  <c r="K53" i="66"/>
  <c r="K52" i="66"/>
  <c r="K51" i="66"/>
  <c r="K50" i="66"/>
  <c r="K49" i="66"/>
  <c r="K48" i="66"/>
  <c r="K47" i="66"/>
  <c r="K46" i="66"/>
  <c r="K45" i="66"/>
  <c r="K44" i="66"/>
  <c r="K43" i="66"/>
  <c r="K42" i="66"/>
  <c r="O41" i="66"/>
  <c r="N41" i="66"/>
  <c r="L41" i="66"/>
  <c r="K41" i="66"/>
  <c r="F41" i="66"/>
  <c r="O40" i="66"/>
  <c r="N40" i="66"/>
  <c r="L40" i="66"/>
  <c r="K40" i="66"/>
  <c r="F40" i="66"/>
  <c r="O39" i="66"/>
  <c r="N39" i="66"/>
  <c r="L39" i="66"/>
  <c r="K39" i="66"/>
  <c r="F39" i="66"/>
  <c r="P37" i="66"/>
  <c r="P60" i="66" s="1"/>
  <c r="N37" i="66"/>
  <c r="J37" i="66"/>
  <c r="H37" i="66"/>
  <c r="D37" i="66"/>
  <c r="B37" i="66"/>
  <c r="O33" i="66"/>
  <c r="N33" i="66"/>
  <c r="L33" i="66"/>
  <c r="F33" i="66"/>
  <c r="D32" i="66"/>
  <c r="D33" i="66" s="1"/>
  <c r="K31" i="66"/>
  <c r="J31" i="66"/>
  <c r="E31" i="66"/>
  <c r="K30" i="66"/>
  <c r="J30" i="66"/>
  <c r="E30" i="66"/>
  <c r="K29" i="66"/>
  <c r="J29" i="66"/>
  <c r="E29" i="66"/>
  <c r="K28" i="66"/>
  <c r="J28" i="66"/>
  <c r="E28" i="66"/>
  <c r="K27" i="66"/>
  <c r="J27" i="66"/>
  <c r="E27" i="66"/>
  <c r="K26" i="66"/>
  <c r="J26" i="66"/>
  <c r="E26" i="66"/>
  <c r="K25" i="66"/>
  <c r="J25" i="66"/>
  <c r="E25" i="66"/>
  <c r="K24" i="66"/>
  <c r="J24" i="66"/>
  <c r="E24" i="66"/>
  <c r="K23" i="66"/>
  <c r="J23" i="66"/>
  <c r="E23" i="66"/>
  <c r="K22" i="66"/>
  <c r="J22" i="66"/>
  <c r="E22" i="66"/>
  <c r="K21" i="66"/>
  <c r="J21" i="66"/>
  <c r="E21" i="66"/>
  <c r="K20" i="66"/>
  <c r="J20" i="66"/>
  <c r="E20" i="66"/>
  <c r="K19" i="66"/>
  <c r="J19" i="66"/>
  <c r="E19" i="66"/>
  <c r="K18" i="66"/>
  <c r="J18" i="66"/>
  <c r="E18" i="66"/>
  <c r="K17" i="66"/>
  <c r="J17" i="66"/>
  <c r="E17" i="66"/>
  <c r="K16" i="66"/>
  <c r="J16" i="66"/>
  <c r="E16" i="66"/>
  <c r="K15" i="66"/>
  <c r="J15" i="66"/>
  <c r="E15" i="66"/>
  <c r="K14" i="66"/>
  <c r="J14" i="66"/>
  <c r="E14" i="66"/>
  <c r="K13" i="66"/>
  <c r="J13" i="66"/>
  <c r="E13" i="66"/>
  <c r="K12" i="66"/>
  <c r="J12" i="66"/>
  <c r="E12" i="66"/>
  <c r="K11" i="66"/>
  <c r="J11" i="66"/>
  <c r="E11" i="66"/>
  <c r="K10" i="66"/>
  <c r="J10" i="66"/>
  <c r="E10" i="66"/>
  <c r="K9" i="66"/>
  <c r="J9" i="66"/>
  <c r="E9" i="66"/>
  <c r="O8" i="66"/>
  <c r="N8" i="66"/>
  <c r="K8" i="66"/>
  <c r="J8" i="66"/>
  <c r="F8" i="66"/>
  <c r="E8" i="66"/>
  <c r="O7" i="66"/>
  <c r="N7" i="66"/>
  <c r="L7" i="66"/>
  <c r="K7" i="66"/>
  <c r="J7" i="66"/>
  <c r="F7" i="66"/>
  <c r="E7" i="66"/>
  <c r="C6" i="66"/>
  <c r="O61" i="66" s="1"/>
  <c r="B6" i="66"/>
  <c r="N5" i="66"/>
  <c r="J5" i="66"/>
  <c r="H5" i="66"/>
  <c r="D5" i="66"/>
  <c r="Q5" i="65"/>
  <c r="P5" i="65"/>
  <c r="K5" i="65"/>
  <c r="J5" i="65"/>
  <c r="G5" i="65"/>
  <c r="M5" i="65" s="1"/>
  <c r="F5" i="65"/>
  <c r="L5" i="65" s="1"/>
  <c r="P4" i="65"/>
  <c r="L4" i="65"/>
  <c r="J4" i="65"/>
  <c r="F4" i="65"/>
  <c r="M7" i="65"/>
  <c r="L7" i="65"/>
  <c r="G7" i="65"/>
  <c r="F7" i="65"/>
  <c r="Q7" i="65"/>
  <c r="P7" i="65"/>
  <c r="N7" i="65"/>
  <c r="H7" i="65"/>
  <c r="P6" i="65"/>
  <c r="N6" i="65"/>
  <c r="H6" i="65"/>
  <c r="E33" i="68" l="1"/>
  <c r="F55" i="66"/>
  <c r="L55" i="66"/>
  <c r="D91" i="70"/>
  <c r="E62" i="68"/>
  <c r="L83" i="66"/>
  <c r="D83" i="66"/>
  <c r="D84" i="66" s="1"/>
  <c r="N83" i="66"/>
  <c r="P83" i="66" s="1"/>
  <c r="E83" i="66"/>
  <c r="E84" i="66" s="1"/>
  <c r="E33" i="70"/>
  <c r="D55" i="66"/>
  <c r="D56" i="66" s="1"/>
  <c r="F6" i="65"/>
  <c r="F8" i="65" s="1"/>
  <c r="F8" i="69"/>
  <c r="F7" i="67"/>
  <c r="F8" i="67" s="1"/>
  <c r="M6" i="65"/>
  <c r="M8" i="65" s="1"/>
  <c r="G6" i="65"/>
  <c r="G8" i="65" s="1"/>
  <c r="E96" i="68"/>
  <c r="M6" i="67"/>
  <c r="M8" i="67" s="1"/>
  <c r="K61" i="66"/>
  <c r="E61" i="66"/>
  <c r="L8" i="69"/>
  <c r="G6" i="69"/>
  <c r="G8" i="69" s="1"/>
  <c r="G8" i="67"/>
  <c r="D60" i="70"/>
  <c r="P66" i="70"/>
  <c r="P68" i="70"/>
  <c r="P33" i="70"/>
  <c r="L95" i="68"/>
  <c r="P33" i="68"/>
  <c r="P39" i="66"/>
  <c r="P41" i="66"/>
  <c r="F32" i="66"/>
  <c r="N8" i="69"/>
  <c r="R7" i="69"/>
  <c r="P91" i="70"/>
  <c r="P39" i="70"/>
  <c r="P41" i="70"/>
  <c r="P43" i="70"/>
  <c r="P45" i="70"/>
  <c r="P47" i="70"/>
  <c r="P7" i="70"/>
  <c r="P9" i="70"/>
  <c r="P11" i="70"/>
  <c r="P13" i="70"/>
  <c r="P15" i="70"/>
  <c r="P17" i="70"/>
  <c r="M6" i="69"/>
  <c r="M7" i="69"/>
  <c r="P62" i="68"/>
  <c r="P7" i="68"/>
  <c r="P9" i="68"/>
  <c r="P11" i="68"/>
  <c r="P13" i="68"/>
  <c r="P15" i="68"/>
  <c r="P17" i="68"/>
  <c r="P19" i="68"/>
  <c r="P21" i="68"/>
  <c r="P23" i="68"/>
  <c r="P25" i="68"/>
  <c r="P29" i="68"/>
  <c r="P31" i="68"/>
  <c r="L32" i="68"/>
  <c r="P63" i="66"/>
  <c r="P33" i="66"/>
  <c r="P7" i="66"/>
  <c r="P60" i="70"/>
  <c r="P67" i="70"/>
  <c r="P40" i="70"/>
  <c r="P42" i="70"/>
  <c r="P44" i="70"/>
  <c r="P46" i="70"/>
  <c r="P52" i="70"/>
  <c r="O32" i="70"/>
  <c r="P8" i="70"/>
  <c r="P10" i="70"/>
  <c r="P12" i="70"/>
  <c r="P14" i="70"/>
  <c r="P16" i="70"/>
  <c r="N32" i="70"/>
  <c r="N65" i="70"/>
  <c r="J65" i="70"/>
  <c r="H65" i="70"/>
  <c r="D65" i="70"/>
  <c r="B65" i="70"/>
  <c r="D6" i="70"/>
  <c r="H6" i="70"/>
  <c r="J6" i="70"/>
  <c r="N6" i="70"/>
  <c r="K32" i="70"/>
  <c r="K33" i="70" s="1"/>
  <c r="B38" i="70"/>
  <c r="D38" i="70"/>
  <c r="H38" i="70"/>
  <c r="J38" i="70"/>
  <c r="N38" i="70"/>
  <c r="O65" i="70"/>
  <c r="K65" i="70"/>
  <c r="I65" i="70"/>
  <c r="E65" i="70"/>
  <c r="C65" i="70"/>
  <c r="E6" i="70"/>
  <c r="I6" i="70" s="1"/>
  <c r="K6" i="70"/>
  <c r="O6" i="70"/>
  <c r="D32" i="70"/>
  <c r="D33" i="70" s="1"/>
  <c r="J32" i="70"/>
  <c r="J33" i="70" s="1"/>
  <c r="L32" i="70"/>
  <c r="C38" i="70"/>
  <c r="E38" i="70"/>
  <c r="I38" i="70"/>
  <c r="K38" i="70"/>
  <c r="O38" i="70"/>
  <c r="J60" i="70"/>
  <c r="R6" i="69"/>
  <c r="P8" i="69"/>
  <c r="H8" i="69"/>
  <c r="Q8" i="69"/>
  <c r="P96" i="68"/>
  <c r="P68" i="68"/>
  <c r="P70" i="68"/>
  <c r="P72" i="68"/>
  <c r="P74" i="68"/>
  <c r="P76" i="68"/>
  <c r="P39" i="68"/>
  <c r="P41" i="68"/>
  <c r="P43" i="68"/>
  <c r="P45" i="68"/>
  <c r="P47" i="68"/>
  <c r="P49" i="68"/>
  <c r="P51" i="68"/>
  <c r="P53" i="68"/>
  <c r="P55" i="68"/>
  <c r="F95" i="68"/>
  <c r="O95" i="68"/>
  <c r="P69" i="68"/>
  <c r="P71" i="68"/>
  <c r="P73" i="68"/>
  <c r="P75" i="68"/>
  <c r="N95" i="68"/>
  <c r="K62" i="68"/>
  <c r="P40" i="68"/>
  <c r="P42" i="68"/>
  <c r="P44" i="68"/>
  <c r="P46" i="68"/>
  <c r="P48" i="68"/>
  <c r="P50" i="68"/>
  <c r="P52" i="68"/>
  <c r="P54" i="68"/>
  <c r="P8" i="68"/>
  <c r="P10" i="68"/>
  <c r="P12" i="68"/>
  <c r="P14" i="68"/>
  <c r="P16" i="68"/>
  <c r="P18" i="68"/>
  <c r="P20" i="68"/>
  <c r="P22" i="68"/>
  <c r="P24" i="68"/>
  <c r="P26" i="68"/>
  <c r="P28" i="68"/>
  <c r="P30" i="68"/>
  <c r="F32" i="68"/>
  <c r="O32" i="68"/>
  <c r="N32" i="68"/>
  <c r="O38" i="68"/>
  <c r="K38" i="68"/>
  <c r="K67" i="68"/>
  <c r="E67" i="68"/>
  <c r="O67" i="68"/>
  <c r="I67" i="68"/>
  <c r="C67" i="68"/>
  <c r="I38" i="68"/>
  <c r="E38" i="68"/>
  <c r="C38" i="68"/>
  <c r="O6" i="68"/>
  <c r="E6" i="68"/>
  <c r="I6" i="68" s="1"/>
  <c r="K6" i="68"/>
  <c r="D33" i="68"/>
  <c r="J32" i="68"/>
  <c r="J33" i="68" s="1"/>
  <c r="D61" i="68"/>
  <c r="D62" i="68" s="1"/>
  <c r="J61" i="68"/>
  <c r="J62" i="68" s="1"/>
  <c r="N67" i="68"/>
  <c r="J67" i="68"/>
  <c r="H67" i="68"/>
  <c r="D67" i="68"/>
  <c r="B67" i="68"/>
  <c r="D6" i="68"/>
  <c r="H6" i="68"/>
  <c r="J6" i="68"/>
  <c r="N6" i="68"/>
  <c r="K32" i="68"/>
  <c r="B38" i="68"/>
  <c r="D38" i="68"/>
  <c r="H38" i="68"/>
  <c r="J38" i="68"/>
  <c r="D96" i="68"/>
  <c r="J95" i="68"/>
  <c r="K95" i="68"/>
  <c r="L6" i="67"/>
  <c r="L8" i="67" s="1"/>
  <c r="N8" i="67"/>
  <c r="R6" i="67"/>
  <c r="R7" i="67"/>
  <c r="H8" i="67"/>
  <c r="P8" i="67"/>
  <c r="Q8" i="67"/>
  <c r="P84" i="66"/>
  <c r="L32" i="66"/>
  <c r="P64" i="66"/>
  <c r="P56" i="66"/>
  <c r="P40" i="66"/>
  <c r="P8" i="66"/>
  <c r="N32" i="66"/>
  <c r="N61" i="66"/>
  <c r="J61" i="66"/>
  <c r="H61" i="66"/>
  <c r="D61" i="66"/>
  <c r="B61" i="66"/>
  <c r="D6" i="66"/>
  <c r="J6" i="66"/>
  <c r="D38" i="66"/>
  <c r="J38" i="66"/>
  <c r="H6" i="66"/>
  <c r="N6" i="66"/>
  <c r="E32" i="66"/>
  <c r="K32" i="66"/>
  <c r="O32" i="66"/>
  <c r="B38" i="66"/>
  <c r="H38" i="66"/>
  <c r="N38" i="66"/>
  <c r="E6" i="66"/>
  <c r="I6" i="66" s="1"/>
  <c r="K6" i="66"/>
  <c r="O6" i="66"/>
  <c r="J32" i="66"/>
  <c r="J33" i="66" s="1"/>
  <c r="C38" i="66"/>
  <c r="E38" i="66"/>
  <c r="I38" i="66"/>
  <c r="K38" i="66"/>
  <c r="O38" i="66"/>
  <c r="E55" i="66"/>
  <c r="K55" i="66"/>
  <c r="C61" i="66"/>
  <c r="I61" i="66"/>
  <c r="J83" i="66"/>
  <c r="J55" i="66"/>
  <c r="J56" i="66" s="1"/>
  <c r="K83" i="66"/>
  <c r="L6" i="65"/>
  <c r="L8" i="65" s="1"/>
  <c r="N8" i="65"/>
  <c r="R7" i="65"/>
  <c r="R6" i="65"/>
  <c r="H8" i="65"/>
  <c r="P8" i="65"/>
  <c r="Q8" i="65"/>
  <c r="P95" i="68" l="1"/>
  <c r="E60" i="70"/>
  <c r="R8" i="67"/>
  <c r="M8" i="69"/>
  <c r="R8" i="65"/>
  <c r="P32" i="70"/>
  <c r="E91" i="70"/>
  <c r="K60" i="70"/>
  <c r="R8" i="69"/>
  <c r="P32" i="68"/>
  <c r="K33" i="68"/>
  <c r="P32" i="66"/>
  <c r="K33" i="66"/>
  <c r="E56" i="66"/>
  <c r="E33" i="66"/>
  <c r="K56" i="66"/>
  <c r="L95" i="48" l="1"/>
  <c r="D68" i="47"/>
  <c r="D69" i="47"/>
  <c r="D70" i="47"/>
  <c r="D71" i="47"/>
  <c r="D72" i="47"/>
  <c r="D73" i="47"/>
  <c r="D74" i="47"/>
  <c r="D75" i="47"/>
  <c r="D76" i="47"/>
  <c r="D77" i="47"/>
  <c r="D78" i="47"/>
  <c r="D79" i="47"/>
  <c r="D80" i="47"/>
  <c r="D81" i="47"/>
  <c r="D82" i="47"/>
  <c r="D83" i="47"/>
  <c r="D84" i="47"/>
  <c r="D85" i="47"/>
  <c r="D86" i="47"/>
  <c r="D87" i="47"/>
  <c r="D88" i="47"/>
  <c r="D89" i="47"/>
  <c r="D90" i="47"/>
  <c r="D91" i="47"/>
  <c r="D92" i="47"/>
  <c r="D93" i="47"/>
  <c r="D94" i="47"/>
  <c r="L59" i="49" l="1"/>
  <c r="K59" i="49"/>
  <c r="E59" i="49"/>
  <c r="D59" i="49"/>
  <c r="L58" i="49"/>
  <c r="K58" i="49"/>
  <c r="E58" i="49"/>
  <c r="D58" i="49"/>
  <c r="K57" i="49"/>
  <c r="D57" i="49"/>
  <c r="L56" i="49"/>
  <c r="K56" i="49"/>
  <c r="E56" i="49"/>
  <c r="D56" i="49"/>
  <c r="O55" i="49"/>
  <c r="E55" i="49"/>
  <c r="S55" i="49" s="1"/>
  <c r="D55" i="49"/>
  <c r="F50" i="49" s="1"/>
  <c r="S54" i="49"/>
  <c r="R54" i="49"/>
  <c r="O54" i="49"/>
  <c r="M54" i="49"/>
  <c r="H54" i="49"/>
  <c r="F54" i="49"/>
  <c r="S53" i="49"/>
  <c r="R53" i="49"/>
  <c r="O53" i="49"/>
  <c r="H53" i="49"/>
  <c r="R52" i="49"/>
  <c r="M52" i="49"/>
  <c r="L52" i="49"/>
  <c r="F52" i="49"/>
  <c r="E52" i="49"/>
  <c r="G52" i="49" s="1"/>
  <c r="S51" i="49"/>
  <c r="R51" i="49"/>
  <c r="O51" i="49"/>
  <c r="N51" i="49"/>
  <c r="M51" i="49"/>
  <c r="H51" i="49"/>
  <c r="G51" i="49"/>
  <c r="F51" i="49"/>
  <c r="S50" i="49"/>
  <c r="R50" i="49"/>
  <c r="O50" i="49"/>
  <c r="N50" i="49"/>
  <c r="M50" i="49"/>
  <c r="H50" i="49"/>
  <c r="S49" i="49"/>
  <c r="R49" i="49"/>
  <c r="O49" i="49"/>
  <c r="M49" i="49"/>
  <c r="H49" i="49"/>
  <c r="F49" i="49"/>
  <c r="S48" i="49"/>
  <c r="R48" i="49"/>
  <c r="O48" i="49"/>
  <c r="H48" i="49"/>
  <c r="R47" i="49"/>
  <c r="M47" i="49"/>
  <c r="L47" i="49"/>
  <c r="O47" i="49" s="1"/>
  <c r="F47" i="49"/>
  <c r="E47" i="49"/>
  <c r="S46" i="49"/>
  <c r="R46" i="49"/>
  <c r="O46" i="49"/>
  <c r="N46" i="49"/>
  <c r="M46" i="49"/>
  <c r="H46" i="49"/>
  <c r="G46" i="49"/>
  <c r="F46" i="49"/>
  <c r="S45" i="49"/>
  <c r="R45" i="49"/>
  <c r="O45" i="49"/>
  <c r="N45" i="49"/>
  <c r="M45" i="49"/>
  <c r="H45" i="49"/>
  <c r="S44" i="49"/>
  <c r="R44" i="49"/>
  <c r="L44" i="49"/>
  <c r="K44" i="49"/>
  <c r="G44" i="49"/>
  <c r="N44" i="49" s="1"/>
  <c r="F44" i="49"/>
  <c r="M44" i="49" s="1"/>
  <c r="R43" i="49"/>
  <c r="O43" i="49"/>
  <c r="M43" i="49"/>
  <c r="K43" i="49"/>
  <c r="F43" i="49"/>
  <c r="H43" i="49" s="1"/>
  <c r="L33" i="49"/>
  <c r="L40" i="49"/>
  <c r="K40" i="49"/>
  <c r="E40" i="49"/>
  <c r="D40" i="49"/>
  <c r="L39" i="49"/>
  <c r="K39" i="49"/>
  <c r="E39" i="49"/>
  <c r="D39" i="49"/>
  <c r="K38" i="49"/>
  <c r="D38" i="49"/>
  <c r="L37" i="49"/>
  <c r="K37" i="49"/>
  <c r="E37" i="49"/>
  <c r="D37" i="49"/>
  <c r="O36" i="49"/>
  <c r="E36" i="49"/>
  <c r="S36" i="49" s="1"/>
  <c r="D36" i="49"/>
  <c r="F31" i="49" s="1"/>
  <c r="S35" i="49"/>
  <c r="R35" i="49"/>
  <c r="O35" i="49"/>
  <c r="M35" i="49"/>
  <c r="H35" i="49"/>
  <c r="F35" i="49"/>
  <c r="S34" i="49"/>
  <c r="R34" i="49"/>
  <c r="O34" i="49"/>
  <c r="H34" i="49"/>
  <c r="R33" i="49"/>
  <c r="M33" i="49"/>
  <c r="F33" i="49"/>
  <c r="E33" i="49"/>
  <c r="G33" i="49" s="1"/>
  <c r="S32" i="49"/>
  <c r="R32" i="49"/>
  <c r="O32" i="49"/>
  <c r="N32" i="49"/>
  <c r="M32" i="49"/>
  <c r="H32" i="49"/>
  <c r="G32" i="49"/>
  <c r="F32" i="49"/>
  <c r="S31" i="49"/>
  <c r="R31" i="49"/>
  <c r="O31" i="49"/>
  <c r="N31" i="49"/>
  <c r="M31" i="49"/>
  <c r="H31" i="49"/>
  <c r="S30" i="49"/>
  <c r="R30" i="49"/>
  <c r="O30" i="49"/>
  <c r="M30" i="49"/>
  <c r="H30" i="49"/>
  <c r="F30" i="49"/>
  <c r="S29" i="49"/>
  <c r="R29" i="49"/>
  <c r="O29" i="49"/>
  <c r="H29" i="49"/>
  <c r="R28" i="49"/>
  <c r="M28" i="49"/>
  <c r="L28" i="49"/>
  <c r="F28" i="49"/>
  <c r="E28" i="49"/>
  <c r="S27" i="49"/>
  <c r="R27" i="49"/>
  <c r="O27" i="49"/>
  <c r="N27" i="49"/>
  <c r="M27" i="49"/>
  <c r="H27" i="49"/>
  <c r="G27" i="49"/>
  <c r="F27" i="49"/>
  <c r="S26" i="49"/>
  <c r="R26" i="49"/>
  <c r="O26" i="49"/>
  <c r="N26" i="49"/>
  <c r="M26" i="49"/>
  <c r="H26" i="49"/>
  <c r="S25" i="49"/>
  <c r="R25" i="49"/>
  <c r="L25" i="49"/>
  <c r="K25" i="49"/>
  <c r="G25" i="49"/>
  <c r="N25" i="49" s="1"/>
  <c r="F25" i="49"/>
  <c r="M25" i="49" s="1"/>
  <c r="R24" i="49"/>
  <c r="O24" i="49"/>
  <c r="M24" i="49"/>
  <c r="K24" i="49"/>
  <c r="F24" i="49"/>
  <c r="H24" i="49" s="1"/>
  <c r="M55" i="49" l="1"/>
  <c r="F45" i="49"/>
  <c r="F55" i="49" s="1"/>
  <c r="H59" i="49"/>
  <c r="N55" i="49"/>
  <c r="P55" i="49" s="1"/>
  <c r="L38" i="49"/>
  <c r="N39" i="49" s="1"/>
  <c r="M36" i="49"/>
  <c r="I27" i="49"/>
  <c r="T27" i="49"/>
  <c r="P31" i="49"/>
  <c r="I33" i="49"/>
  <c r="T34" i="49"/>
  <c r="G45" i="49"/>
  <c r="I46" i="49"/>
  <c r="T46" i="49"/>
  <c r="T49" i="49"/>
  <c r="G50" i="49"/>
  <c r="I50" i="49" s="1"/>
  <c r="T53" i="49"/>
  <c r="H56" i="49"/>
  <c r="O56" i="49"/>
  <c r="R57" i="49"/>
  <c r="H40" i="49"/>
  <c r="H58" i="49"/>
  <c r="O39" i="49"/>
  <c r="N48" i="49"/>
  <c r="P48" i="49" s="1"/>
  <c r="T50" i="49"/>
  <c r="T54" i="49"/>
  <c r="F56" i="49"/>
  <c r="R56" i="49"/>
  <c r="F57" i="49"/>
  <c r="F58" i="49"/>
  <c r="R58" i="49"/>
  <c r="R59" i="49"/>
  <c r="T29" i="49"/>
  <c r="T45" i="49"/>
  <c r="P46" i="49"/>
  <c r="T48" i="49"/>
  <c r="P50" i="49"/>
  <c r="P51" i="49"/>
  <c r="T51" i="49"/>
  <c r="H52" i="49"/>
  <c r="G53" i="49"/>
  <c r="I53" i="49" s="1"/>
  <c r="G54" i="49"/>
  <c r="I54" i="49" s="1"/>
  <c r="O58" i="49"/>
  <c r="S59" i="49"/>
  <c r="N53" i="49"/>
  <c r="P53" i="49" s="1"/>
  <c r="O52" i="49"/>
  <c r="N54" i="49"/>
  <c r="P54" i="49" s="1"/>
  <c r="N52" i="49"/>
  <c r="P52" i="49" s="1"/>
  <c r="E57" i="49"/>
  <c r="G59" i="49" s="1"/>
  <c r="G49" i="49"/>
  <c r="I49" i="49" s="1"/>
  <c r="G48" i="49"/>
  <c r="I48" i="49" s="1"/>
  <c r="H47" i="49"/>
  <c r="G47" i="49"/>
  <c r="I47" i="49" s="1"/>
  <c r="L57" i="49"/>
  <c r="N59" i="49" s="1"/>
  <c r="I51" i="49"/>
  <c r="I52" i="49"/>
  <c r="S52" i="49"/>
  <c r="T52" i="49" s="1"/>
  <c r="H55" i="49"/>
  <c r="R55" i="49"/>
  <c r="T55" i="49" s="1"/>
  <c r="G56" i="49"/>
  <c r="N56" i="49"/>
  <c r="S56" i="49"/>
  <c r="M57" i="49"/>
  <c r="S58" i="49"/>
  <c r="F59" i="49"/>
  <c r="M59" i="49"/>
  <c r="O59" i="49"/>
  <c r="P45" i="49"/>
  <c r="N47" i="49"/>
  <c r="P47" i="49" s="1"/>
  <c r="S47" i="49"/>
  <c r="T47" i="49" s="1"/>
  <c r="N49" i="49"/>
  <c r="P49" i="49" s="1"/>
  <c r="M56" i="49"/>
  <c r="M58" i="49"/>
  <c r="T35" i="49"/>
  <c r="T32" i="49"/>
  <c r="N29" i="49"/>
  <c r="P29" i="49" s="1"/>
  <c r="O28" i="49"/>
  <c r="P27" i="49"/>
  <c r="O37" i="49"/>
  <c r="H33" i="49"/>
  <c r="S33" i="49"/>
  <c r="T33" i="49" s="1"/>
  <c r="G34" i="49"/>
  <c r="I34" i="49" s="1"/>
  <c r="G35" i="49"/>
  <c r="I35" i="49" s="1"/>
  <c r="G26" i="49"/>
  <c r="G31" i="49"/>
  <c r="I31" i="49" s="1"/>
  <c r="T31" i="49"/>
  <c r="I32" i="49"/>
  <c r="H37" i="49"/>
  <c r="F39" i="49"/>
  <c r="R38" i="49"/>
  <c r="R39" i="49"/>
  <c r="R40" i="49"/>
  <c r="T30" i="49"/>
  <c r="H39" i="49"/>
  <c r="S40" i="49"/>
  <c r="F26" i="49"/>
  <c r="F36" i="49" s="1"/>
  <c r="T26" i="49"/>
  <c r="F37" i="49"/>
  <c r="R37" i="49"/>
  <c r="F38" i="49"/>
  <c r="E38" i="49"/>
  <c r="G30" i="49"/>
  <c r="I30" i="49" s="1"/>
  <c r="G29" i="49"/>
  <c r="I29" i="49" s="1"/>
  <c r="H28" i="49"/>
  <c r="G28" i="49"/>
  <c r="I28" i="49" s="1"/>
  <c r="O38" i="49"/>
  <c r="N36" i="49"/>
  <c r="P36" i="49" s="1"/>
  <c r="P32" i="49"/>
  <c r="N34" i="49"/>
  <c r="P34" i="49" s="1"/>
  <c r="O33" i="49"/>
  <c r="N35" i="49"/>
  <c r="P35" i="49" s="1"/>
  <c r="N33" i="49"/>
  <c r="P33" i="49" s="1"/>
  <c r="H36" i="49"/>
  <c r="R36" i="49"/>
  <c r="T36" i="49" s="1"/>
  <c r="G37" i="49"/>
  <c r="N37" i="49"/>
  <c r="S37" i="49"/>
  <c r="M38" i="49"/>
  <c r="S39" i="49"/>
  <c r="F40" i="49"/>
  <c r="M40" i="49"/>
  <c r="O40" i="49"/>
  <c r="P26" i="49"/>
  <c r="N28" i="49"/>
  <c r="P28" i="49" s="1"/>
  <c r="S28" i="49"/>
  <c r="T28" i="49" s="1"/>
  <c r="N30" i="49"/>
  <c r="P30" i="49" s="1"/>
  <c r="M37" i="49"/>
  <c r="M39" i="49"/>
  <c r="N40" i="49"/>
  <c r="R8" i="49"/>
  <c r="S8" i="49"/>
  <c r="R9" i="49"/>
  <c r="R10" i="49"/>
  <c r="S10" i="49"/>
  <c r="R11" i="49"/>
  <c r="S11" i="49"/>
  <c r="R12" i="49"/>
  <c r="S12" i="49"/>
  <c r="R13" i="49"/>
  <c r="S13" i="49"/>
  <c r="R14" i="49"/>
  <c r="R15" i="49"/>
  <c r="S15" i="49"/>
  <c r="R16" i="49"/>
  <c r="S16" i="49"/>
  <c r="L14" i="49"/>
  <c r="N14" i="49" s="1"/>
  <c r="L21" i="49"/>
  <c r="K21" i="49"/>
  <c r="L20" i="49"/>
  <c r="K20" i="49"/>
  <c r="K19" i="49"/>
  <c r="L18" i="49"/>
  <c r="N18" i="49" s="1"/>
  <c r="K18" i="49"/>
  <c r="O10" i="49"/>
  <c r="O11" i="49"/>
  <c r="O12" i="49"/>
  <c r="O13" i="49"/>
  <c r="O15" i="49"/>
  <c r="O16" i="49"/>
  <c r="O17" i="49"/>
  <c r="M16" i="49"/>
  <c r="N15" i="49"/>
  <c r="P15" i="49" s="1"/>
  <c r="M14" i="49"/>
  <c r="N13" i="49"/>
  <c r="M13" i="49"/>
  <c r="N12" i="49"/>
  <c r="M12" i="49"/>
  <c r="M11" i="49"/>
  <c r="M9" i="49"/>
  <c r="N8" i="49"/>
  <c r="M8" i="49"/>
  <c r="N7" i="49"/>
  <c r="M7" i="49"/>
  <c r="L9" i="49"/>
  <c r="F16" i="49"/>
  <c r="G13" i="49"/>
  <c r="F14" i="49"/>
  <c r="F13" i="49"/>
  <c r="F11" i="49"/>
  <c r="F9" i="49"/>
  <c r="G8" i="49"/>
  <c r="F8" i="49"/>
  <c r="E17" i="49"/>
  <c r="S17" i="49" s="1"/>
  <c r="E18" i="49"/>
  <c r="E20" i="49"/>
  <c r="E21" i="49"/>
  <c r="D21" i="49"/>
  <c r="D20" i="49"/>
  <c r="D19" i="49"/>
  <c r="D18" i="49"/>
  <c r="D17" i="49"/>
  <c r="R17" i="49" s="1"/>
  <c r="E14" i="49"/>
  <c r="G16" i="49" s="1"/>
  <c r="H8" i="49"/>
  <c r="H10" i="49"/>
  <c r="H11" i="49"/>
  <c r="H12" i="49"/>
  <c r="H13" i="49"/>
  <c r="H15" i="49"/>
  <c r="H16" i="49"/>
  <c r="E9" i="49"/>
  <c r="G10" i="49" s="1"/>
  <c r="I10" i="49" s="1"/>
  <c r="O8" i="49"/>
  <c r="S7" i="49"/>
  <c r="R7" i="49"/>
  <c r="O7" i="49"/>
  <c r="H7" i="49"/>
  <c r="S6" i="49"/>
  <c r="R6" i="49"/>
  <c r="L6" i="49"/>
  <c r="K6" i="49"/>
  <c r="G6" i="49"/>
  <c r="N6" i="49" s="1"/>
  <c r="F6" i="49"/>
  <c r="M6" i="49" s="1"/>
  <c r="R5" i="49"/>
  <c r="O5" i="49"/>
  <c r="M5" i="49"/>
  <c r="K5" i="49"/>
  <c r="F5" i="49"/>
  <c r="H5" i="49" s="1"/>
  <c r="T37" i="49" l="1"/>
  <c r="S38" i="49"/>
  <c r="T38" i="49" s="1"/>
  <c r="N38" i="49"/>
  <c r="P38" i="49" s="1"/>
  <c r="T39" i="49"/>
  <c r="N58" i="49"/>
  <c r="P58" i="49" s="1"/>
  <c r="T59" i="49"/>
  <c r="I45" i="49"/>
  <c r="H18" i="49"/>
  <c r="I13" i="49"/>
  <c r="N16" i="49"/>
  <c r="M17" i="49"/>
  <c r="T56" i="49"/>
  <c r="N17" i="49"/>
  <c r="H17" i="49"/>
  <c r="G39" i="49"/>
  <c r="I39" i="49" s="1"/>
  <c r="F18" i="49"/>
  <c r="G18" i="49"/>
  <c r="O20" i="49"/>
  <c r="O21" i="49"/>
  <c r="T13" i="49"/>
  <c r="T12" i="49"/>
  <c r="T58" i="49"/>
  <c r="G58" i="49"/>
  <c r="I58" i="49" s="1"/>
  <c r="I56" i="49"/>
  <c r="G55" i="49"/>
  <c r="I55" i="49" s="1"/>
  <c r="T10" i="49"/>
  <c r="S9" i="49"/>
  <c r="P12" i="49"/>
  <c r="P13" i="49"/>
  <c r="S14" i="49"/>
  <c r="T14" i="49" s="1"/>
  <c r="O18" i="49"/>
  <c r="S20" i="49"/>
  <c r="S21" i="49"/>
  <c r="T15" i="49"/>
  <c r="T8" i="49"/>
  <c r="G40" i="49"/>
  <c r="I40" i="49" s="1"/>
  <c r="T17" i="49"/>
  <c r="H9" i="49"/>
  <c r="E19" i="49"/>
  <c r="G19" i="49" s="1"/>
  <c r="F7" i="49"/>
  <c r="F12" i="49"/>
  <c r="G11" i="49"/>
  <c r="G15" i="49"/>
  <c r="I15" i="49" s="1"/>
  <c r="H14" i="49"/>
  <c r="H20" i="49"/>
  <c r="N10" i="49"/>
  <c r="P10" i="49" s="1"/>
  <c r="N11" i="49"/>
  <c r="P11" i="49" s="1"/>
  <c r="R18" i="49"/>
  <c r="T16" i="49"/>
  <c r="T11" i="49"/>
  <c r="T9" i="49"/>
  <c r="G36" i="49"/>
  <c r="I36" i="49" s="1"/>
  <c r="G7" i="49"/>
  <c r="G12" i="49"/>
  <c r="G9" i="49"/>
  <c r="I9" i="49" s="1"/>
  <c r="G14" i="49"/>
  <c r="I14" i="49" s="1"/>
  <c r="N9" i="49"/>
  <c r="P9" i="49" s="1"/>
  <c r="P14" i="49"/>
  <c r="O9" i="49"/>
  <c r="L19" i="49"/>
  <c r="O19" i="49" s="1"/>
  <c r="R20" i="49"/>
  <c r="S18" i="49"/>
  <c r="I59" i="49"/>
  <c r="S57" i="49"/>
  <c r="T57" i="49" s="1"/>
  <c r="N57" i="49"/>
  <c r="P57" i="49" s="1"/>
  <c r="O57" i="49"/>
  <c r="P59" i="49"/>
  <c r="P56" i="49"/>
  <c r="G57" i="49"/>
  <c r="I57" i="49" s="1"/>
  <c r="H57" i="49"/>
  <c r="I26" i="49"/>
  <c r="I37" i="49"/>
  <c r="T40" i="49"/>
  <c r="P40" i="49"/>
  <c r="P39" i="49"/>
  <c r="P37" i="49"/>
  <c r="G38" i="49"/>
  <c r="I38" i="49" s="1"/>
  <c r="H38" i="49"/>
  <c r="R21" i="49"/>
  <c r="F21" i="49"/>
  <c r="I16" i="49"/>
  <c r="R19" i="49"/>
  <c r="F19" i="49"/>
  <c r="F20" i="49"/>
  <c r="H21" i="49"/>
  <c r="I11" i="49"/>
  <c r="P16" i="49"/>
  <c r="O14" i="49"/>
  <c r="M18" i="49"/>
  <c r="P18" i="49" s="1"/>
  <c r="M19" i="49"/>
  <c r="M20" i="49"/>
  <c r="M21" i="49"/>
  <c r="I8" i="49"/>
  <c r="T7" i="49"/>
  <c r="P7" i="49"/>
  <c r="P8" i="49"/>
  <c r="O96" i="48"/>
  <c r="N96" i="48"/>
  <c r="L96" i="48"/>
  <c r="K96" i="48"/>
  <c r="J96" i="48"/>
  <c r="F96" i="48"/>
  <c r="C95" i="48"/>
  <c r="B95" i="48"/>
  <c r="D95" i="48" s="1"/>
  <c r="K94" i="48"/>
  <c r="E94" i="48"/>
  <c r="D94" i="48"/>
  <c r="K93" i="48"/>
  <c r="E93" i="48"/>
  <c r="D93" i="48"/>
  <c r="K92" i="48"/>
  <c r="E92" i="48"/>
  <c r="D92" i="48"/>
  <c r="K91" i="48"/>
  <c r="E91" i="48"/>
  <c r="D91" i="48"/>
  <c r="K90" i="48"/>
  <c r="E90" i="48"/>
  <c r="D90" i="48"/>
  <c r="K89" i="48"/>
  <c r="E89" i="48"/>
  <c r="D89" i="48"/>
  <c r="K88" i="48"/>
  <c r="E88" i="48"/>
  <c r="D88" i="48"/>
  <c r="K87" i="48"/>
  <c r="E87" i="48"/>
  <c r="D87" i="48"/>
  <c r="K86" i="48"/>
  <c r="E86" i="48"/>
  <c r="D86" i="48"/>
  <c r="K85" i="48"/>
  <c r="E85" i="48"/>
  <c r="D85" i="48"/>
  <c r="K84" i="48"/>
  <c r="E84" i="48"/>
  <c r="D84" i="48"/>
  <c r="K83" i="48"/>
  <c r="E83" i="48"/>
  <c r="D83" i="48"/>
  <c r="K82" i="48"/>
  <c r="E82" i="48"/>
  <c r="D82" i="48"/>
  <c r="L81" i="48"/>
  <c r="K81" i="48"/>
  <c r="F81" i="48"/>
  <c r="E81" i="48"/>
  <c r="D81" i="48"/>
  <c r="K80" i="48"/>
  <c r="F80" i="48"/>
  <c r="E80" i="48"/>
  <c r="D80" i="48"/>
  <c r="K79" i="48"/>
  <c r="E79" i="48"/>
  <c r="D79" i="48"/>
  <c r="O78" i="48"/>
  <c r="N78" i="48"/>
  <c r="L78" i="48"/>
  <c r="K78" i="48"/>
  <c r="F78" i="48"/>
  <c r="E78" i="48"/>
  <c r="D78" i="48"/>
  <c r="O77" i="48"/>
  <c r="N77" i="48"/>
  <c r="L77" i="48"/>
  <c r="K77" i="48"/>
  <c r="F77" i="48"/>
  <c r="E77" i="48"/>
  <c r="D77" i="48"/>
  <c r="O76" i="48"/>
  <c r="N76" i="48"/>
  <c r="L76" i="48"/>
  <c r="K76" i="48"/>
  <c r="F76" i="48"/>
  <c r="E76" i="48"/>
  <c r="D76" i="48"/>
  <c r="O75" i="48"/>
  <c r="N75" i="48"/>
  <c r="L75" i="48"/>
  <c r="K75" i="48"/>
  <c r="F75" i="48"/>
  <c r="E75" i="48"/>
  <c r="D75" i="48"/>
  <c r="O74" i="48"/>
  <c r="N74" i="48"/>
  <c r="L74" i="48"/>
  <c r="K74" i="48"/>
  <c r="F74" i="48"/>
  <c r="E74" i="48"/>
  <c r="D74" i="48"/>
  <c r="O73" i="48"/>
  <c r="N73" i="48"/>
  <c r="L73" i="48"/>
  <c r="K73" i="48"/>
  <c r="F73" i="48"/>
  <c r="E73" i="48"/>
  <c r="D73" i="48"/>
  <c r="O72" i="48"/>
  <c r="N72" i="48"/>
  <c r="L72" i="48"/>
  <c r="K72" i="48"/>
  <c r="F72" i="48"/>
  <c r="E72" i="48"/>
  <c r="D72" i="48"/>
  <c r="O71" i="48"/>
  <c r="N71" i="48"/>
  <c r="L71" i="48"/>
  <c r="K71" i="48"/>
  <c r="F71" i="48"/>
  <c r="E71" i="48"/>
  <c r="D71" i="48"/>
  <c r="O70" i="48"/>
  <c r="N70" i="48"/>
  <c r="L70" i="48"/>
  <c r="K70" i="48"/>
  <c r="F70" i="48"/>
  <c r="E70" i="48"/>
  <c r="D70" i="48"/>
  <c r="O69" i="48"/>
  <c r="N69" i="48"/>
  <c r="L69" i="48"/>
  <c r="K69" i="48"/>
  <c r="F69" i="48"/>
  <c r="E69" i="48"/>
  <c r="D69" i="48"/>
  <c r="O68" i="48"/>
  <c r="N68" i="48"/>
  <c r="L68" i="48"/>
  <c r="K68" i="48"/>
  <c r="F68" i="48"/>
  <c r="E68" i="48"/>
  <c r="D68" i="48"/>
  <c r="N66" i="48"/>
  <c r="J66" i="48"/>
  <c r="H66" i="48"/>
  <c r="D66" i="48"/>
  <c r="B66" i="48"/>
  <c r="O62" i="48"/>
  <c r="N62" i="48"/>
  <c r="L62" i="48"/>
  <c r="F62" i="48"/>
  <c r="E61" i="48"/>
  <c r="K60" i="48"/>
  <c r="J60" i="48"/>
  <c r="E60" i="48"/>
  <c r="D60" i="48"/>
  <c r="O59" i="48"/>
  <c r="N59" i="48"/>
  <c r="K59" i="48"/>
  <c r="J59" i="48"/>
  <c r="F59" i="48"/>
  <c r="E59" i="48"/>
  <c r="D59" i="48"/>
  <c r="K58" i="48"/>
  <c r="J58" i="48"/>
  <c r="E58" i="48"/>
  <c r="D58" i="48"/>
  <c r="O57" i="48"/>
  <c r="N57" i="48"/>
  <c r="L57" i="48"/>
  <c r="K57" i="48"/>
  <c r="J57" i="48"/>
  <c r="F57" i="48"/>
  <c r="E57" i="48"/>
  <c r="D57" i="48"/>
  <c r="K56" i="48"/>
  <c r="J56" i="48"/>
  <c r="E56" i="48"/>
  <c r="D56" i="48"/>
  <c r="K55" i="48"/>
  <c r="J55" i="48"/>
  <c r="E55" i="48"/>
  <c r="D55" i="48"/>
  <c r="K54" i="48"/>
  <c r="J54" i="48"/>
  <c r="E54" i="48"/>
  <c r="D54" i="48"/>
  <c r="K53" i="48"/>
  <c r="J53" i="48"/>
  <c r="E53" i="48"/>
  <c r="D53" i="48"/>
  <c r="K52" i="48"/>
  <c r="J52" i="48"/>
  <c r="E52" i="48"/>
  <c r="D52" i="48"/>
  <c r="K51" i="48"/>
  <c r="J51" i="48"/>
  <c r="E51" i="48"/>
  <c r="D51" i="48"/>
  <c r="K50" i="48"/>
  <c r="J50" i="48"/>
  <c r="E50" i="48"/>
  <c r="D50" i="48"/>
  <c r="O49" i="48"/>
  <c r="N49" i="48"/>
  <c r="L49" i="48"/>
  <c r="K49" i="48"/>
  <c r="J49" i="48"/>
  <c r="F49" i="48"/>
  <c r="E49" i="48"/>
  <c r="D49" i="48"/>
  <c r="O48" i="48"/>
  <c r="N48" i="48"/>
  <c r="L48" i="48"/>
  <c r="K48" i="48"/>
  <c r="J48" i="48"/>
  <c r="F48" i="48"/>
  <c r="E48" i="48"/>
  <c r="D48" i="48"/>
  <c r="O47" i="48"/>
  <c r="N47" i="48"/>
  <c r="L47" i="48"/>
  <c r="K47" i="48"/>
  <c r="J47" i="48"/>
  <c r="F47" i="48"/>
  <c r="E47" i="48"/>
  <c r="D47" i="48"/>
  <c r="O46" i="48"/>
  <c r="N46" i="48"/>
  <c r="L46" i="48"/>
  <c r="K46" i="48"/>
  <c r="J46" i="48"/>
  <c r="F46" i="48"/>
  <c r="E46" i="48"/>
  <c r="D46" i="48"/>
  <c r="O45" i="48"/>
  <c r="N45" i="48"/>
  <c r="L45" i="48"/>
  <c r="K45" i="48"/>
  <c r="J45" i="48"/>
  <c r="F45" i="48"/>
  <c r="E45" i="48"/>
  <c r="D45" i="48"/>
  <c r="O44" i="48"/>
  <c r="N44" i="48"/>
  <c r="L44" i="48"/>
  <c r="K44" i="48"/>
  <c r="J44" i="48"/>
  <c r="F44" i="48"/>
  <c r="E44" i="48"/>
  <c r="D44" i="48"/>
  <c r="O43" i="48"/>
  <c r="N43" i="48"/>
  <c r="L43" i="48"/>
  <c r="K43" i="48"/>
  <c r="J43" i="48"/>
  <c r="F43" i="48"/>
  <c r="E43" i="48"/>
  <c r="D43" i="48"/>
  <c r="O42" i="48"/>
  <c r="N42" i="48"/>
  <c r="L42" i="48"/>
  <c r="K42" i="48"/>
  <c r="J42" i="48"/>
  <c r="F42" i="48"/>
  <c r="E42" i="48"/>
  <c r="D42" i="48"/>
  <c r="O41" i="48"/>
  <c r="N41" i="48"/>
  <c r="L41" i="48"/>
  <c r="K41" i="48"/>
  <c r="J41" i="48"/>
  <c r="F41" i="48"/>
  <c r="E41" i="48"/>
  <c r="D41" i="48"/>
  <c r="O40" i="48"/>
  <c r="N40" i="48"/>
  <c r="L40" i="48"/>
  <c r="K40" i="48"/>
  <c r="J40" i="48"/>
  <c r="F40" i="48"/>
  <c r="E40" i="48"/>
  <c r="D40" i="48"/>
  <c r="O39" i="48"/>
  <c r="N39" i="48"/>
  <c r="L39" i="48"/>
  <c r="K39" i="48"/>
  <c r="J39" i="48"/>
  <c r="F39" i="48"/>
  <c r="E39" i="48"/>
  <c r="D39" i="48"/>
  <c r="P37" i="48"/>
  <c r="P66" i="48" s="1"/>
  <c r="N37" i="48"/>
  <c r="J37" i="48"/>
  <c r="H37" i="48"/>
  <c r="D37" i="48"/>
  <c r="B37" i="48"/>
  <c r="O33" i="48"/>
  <c r="N33" i="48"/>
  <c r="L33" i="48"/>
  <c r="F33" i="48"/>
  <c r="D32" i="48"/>
  <c r="K31" i="48"/>
  <c r="J31" i="48"/>
  <c r="E31" i="48"/>
  <c r="D31" i="48"/>
  <c r="K30" i="48"/>
  <c r="J30" i="48"/>
  <c r="E30" i="48"/>
  <c r="D30" i="48"/>
  <c r="K29" i="48"/>
  <c r="J29" i="48"/>
  <c r="E29" i="48"/>
  <c r="D29" i="48"/>
  <c r="K28" i="48"/>
  <c r="J28" i="48"/>
  <c r="E28" i="48"/>
  <c r="D28" i="48"/>
  <c r="O27" i="48"/>
  <c r="K27" i="48"/>
  <c r="J27" i="48"/>
  <c r="E27" i="48"/>
  <c r="D27" i="48"/>
  <c r="O26" i="48"/>
  <c r="N26" i="48"/>
  <c r="L26" i="48"/>
  <c r="K26" i="48"/>
  <c r="J26" i="48"/>
  <c r="F26" i="48"/>
  <c r="E26" i="48"/>
  <c r="D26" i="48"/>
  <c r="O25" i="48"/>
  <c r="N25" i="48"/>
  <c r="L25" i="48"/>
  <c r="K25" i="48"/>
  <c r="J25" i="48"/>
  <c r="F25" i="48"/>
  <c r="E25" i="48"/>
  <c r="D25" i="48"/>
  <c r="O24" i="48"/>
  <c r="N24" i="48"/>
  <c r="L24" i="48"/>
  <c r="K24" i="48"/>
  <c r="J24" i="48"/>
  <c r="F24" i="48"/>
  <c r="E24" i="48"/>
  <c r="D24" i="48"/>
  <c r="O23" i="48"/>
  <c r="N23" i="48"/>
  <c r="L23" i="48"/>
  <c r="K23" i="48"/>
  <c r="J23" i="48"/>
  <c r="F23" i="48"/>
  <c r="E23" i="48"/>
  <c r="D23" i="48"/>
  <c r="O22" i="48"/>
  <c r="N22" i="48"/>
  <c r="L22" i="48"/>
  <c r="K22" i="48"/>
  <c r="J22" i="48"/>
  <c r="F22" i="48"/>
  <c r="E22" i="48"/>
  <c r="D22" i="48"/>
  <c r="O21" i="48"/>
  <c r="N21" i="48"/>
  <c r="L21" i="48"/>
  <c r="K21" i="48"/>
  <c r="J21" i="48"/>
  <c r="F21" i="48"/>
  <c r="E21" i="48"/>
  <c r="D21" i="48"/>
  <c r="O20" i="48"/>
  <c r="N20" i="48"/>
  <c r="L20" i="48"/>
  <c r="K20" i="48"/>
  <c r="J20" i="48"/>
  <c r="F20" i="48"/>
  <c r="E20" i="48"/>
  <c r="D20" i="48"/>
  <c r="O19" i="48"/>
  <c r="N19" i="48"/>
  <c r="L19" i="48"/>
  <c r="K19" i="48"/>
  <c r="J19" i="48"/>
  <c r="F19" i="48"/>
  <c r="E19" i="48"/>
  <c r="D19" i="48"/>
  <c r="O18" i="48"/>
  <c r="N18" i="48"/>
  <c r="L18" i="48"/>
  <c r="K18" i="48"/>
  <c r="J18" i="48"/>
  <c r="F18" i="48"/>
  <c r="E18" i="48"/>
  <c r="D18" i="48"/>
  <c r="O17" i="48"/>
  <c r="N17" i="48"/>
  <c r="L17" i="48"/>
  <c r="K17" i="48"/>
  <c r="J17" i="48"/>
  <c r="F17" i="48"/>
  <c r="E17" i="48"/>
  <c r="D17" i="48"/>
  <c r="O16" i="48"/>
  <c r="N16" i="48"/>
  <c r="L16" i="48"/>
  <c r="K16" i="48"/>
  <c r="J16" i="48"/>
  <c r="F16" i="48"/>
  <c r="E16" i="48"/>
  <c r="D16" i="48"/>
  <c r="O15" i="48"/>
  <c r="N15" i="48"/>
  <c r="L15" i="48"/>
  <c r="K15" i="48"/>
  <c r="J15" i="48"/>
  <c r="F15" i="48"/>
  <c r="E15" i="48"/>
  <c r="D15" i="48"/>
  <c r="O14" i="48"/>
  <c r="N14" i="48"/>
  <c r="L14" i="48"/>
  <c r="K14" i="48"/>
  <c r="J14" i="48"/>
  <c r="F14" i="48"/>
  <c r="E14" i="48"/>
  <c r="D14" i="48"/>
  <c r="O13" i="48"/>
  <c r="N13" i="48"/>
  <c r="L13" i="48"/>
  <c r="K13" i="48"/>
  <c r="J13" i="48"/>
  <c r="F13" i="48"/>
  <c r="E13" i="48"/>
  <c r="D13" i="48"/>
  <c r="O12" i="48"/>
  <c r="N12" i="48"/>
  <c r="L12" i="48"/>
  <c r="K12" i="48"/>
  <c r="J12" i="48"/>
  <c r="F12" i="48"/>
  <c r="E12" i="48"/>
  <c r="D12" i="48"/>
  <c r="O11" i="48"/>
  <c r="N11" i="48"/>
  <c r="L11" i="48"/>
  <c r="K11" i="48"/>
  <c r="J11" i="48"/>
  <c r="F11" i="48"/>
  <c r="E11" i="48"/>
  <c r="D11" i="48"/>
  <c r="O10" i="48"/>
  <c r="N10" i="48"/>
  <c r="L10" i="48"/>
  <c r="K10" i="48"/>
  <c r="J10" i="48"/>
  <c r="F10" i="48"/>
  <c r="E10" i="48"/>
  <c r="D10" i="48"/>
  <c r="O9" i="48"/>
  <c r="N9" i="48"/>
  <c r="L9" i="48"/>
  <c r="K9" i="48"/>
  <c r="J9" i="48"/>
  <c r="F9" i="48"/>
  <c r="E9" i="48"/>
  <c r="D9" i="48"/>
  <c r="O8" i="48"/>
  <c r="N8" i="48"/>
  <c r="L8" i="48"/>
  <c r="K8" i="48"/>
  <c r="J8" i="48"/>
  <c r="F8" i="48"/>
  <c r="E8" i="48"/>
  <c r="D8" i="48"/>
  <c r="O7" i="48"/>
  <c r="N7" i="48"/>
  <c r="L7" i="48"/>
  <c r="K7" i="48"/>
  <c r="J7" i="48"/>
  <c r="F7" i="48"/>
  <c r="E7" i="48"/>
  <c r="D7" i="48"/>
  <c r="C6" i="48"/>
  <c r="B6" i="48"/>
  <c r="N5" i="48"/>
  <c r="J5" i="48"/>
  <c r="H5" i="48"/>
  <c r="D5" i="48"/>
  <c r="O96" i="47"/>
  <c r="N96" i="47"/>
  <c r="L96" i="47"/>
  <c r="K96" i="47"/>
  <c r="J96" i="47"/>
  <c r="F96" i="47"/>
  <c r="K94" i="47"/>
  <c r="E94" i="47"/>
  <c r="K93" i="47"/>
  <c r="E93" i="47"/>
  <c r="K92" i="47"/>
  <c r="E92" i="47"/>
  <c r="K91" i="47"/>
  <c r="E91" i="47"/>
  <c r="K90" i="47"/>
  <c r="E90" i="47"/>
  <c r="K89" i="47"/>
  <c r="E89" i="47"/>
  <c r="E88" i="47"/>
  <c r="K87" i="47"/>
  <c r="E87" i="47"/>
  <c r="K86" i="47"/>
  <c r="E86" i="47"/>
  <c r="K85" i="47"/>
  <c r="E85" i="47"/>
  <c r="K84" i="47"/>
  <c r="E84" i="47"/>
  <c r="K83" i="47"/>
  <c r="E83" i="47"/>
  <c r="K82" i="47"/>
  <c r="E82" i="47"/>
  <c r="K81" i="47"/>
  <c r="E81" i="47"/>
  <c r="K80" i="47"/>
  <c r="E80" i="47"/>
  <c r="K79" i="47"/>
  <c r="E79" i="47"/>
  <c r="K78" i="47"/>
  <c r="E78" i="47"/>
  <c r="K77" i="47"/>
  <c r="E77" i="47"/>
  <c r="O76" i="47"/>
  <c r="N76" i="47"/>
  <c r="L76" i="47"/>
  <c r="K76" i="47"/>
  <c r="F76" i="47"/>
  <c r="E76" i="47"/>
  <c r="O75" i="47"/>
  <c r="N75" i="47"/>
  <c r="L75" i="47"/>
  <c r="K75" i="47"/>
  <c r="F75" i="47"/>
  <c r="E75" i="47"/>
  <c r="O74" i="47"/>
  <c r="N74" i="47"/>
  <c r="L74" i="47"/>
  <c r="K74" i="47"/>
  <c r="F74" i="47"/>
  <c r="E74" i="47"/>
  <c r="K73" i="47"/>
  <c r="E73" i="47"/>
  <c r="O72" i="47"/>
  <c r="N72" i="47"/>
  <c r="L72" i="47"/>
  <c r="K72" i="47"/>
  <c r="F72" i="47"/>
  <c r="E72" i="47"/>
  <c r="O71" i="47"/>
  <c r="N71" i="47"/>
  <c r="L71" i="47"/>
  <c r="K71" i="47"/>
  <c r="F71" i="47"/>
  <c r="E71" i="47"/>
  <c r="O70" i="47"/>
  <c r="N70" i="47"/>
  <c r="L70" i="47"/>
  <c r="K70" i="47"/>
  <c r="F70" i="47"/>
  <c r="E70" i="47"/>
  <c r="O69" i="47"/>
  <c r="N69" i="47"/>
  <c r="L69" i="47"/>
  <c r="K69" i="47"/>
  <c r="F69" i="47"/>
  <c r="E69" i="47"/>
  <c r="O68" i="47"/>
  <c r="N68" i="47"/>
  <c r="L68" i="47"/>
  <c r="K68" i="47"/>
  <c r="F68" i="47"/>
  <c r="E68" i="47"/>
  <c r="N66" i="47"/>
  <c r="J66" i="47"/>
  <c r="H66" i="47"/>
  <c r="D66" i="47"/>
  <c r="B66" i="47"/>
  <c r="O62" i="47"/>
  <c r="N62" i="47"/>
  <c r="L62" i="47"/>
  <c r="F62" i="47"/>
  <c r="I61" i="47"/>
  <c r="H61" i="47"/>
  <c r="C61" i="47"/>
  <c r="B61" i="47"/>
  <c r="K60" i="47"/>
  <c r="J60" i="47"/>
  <c r="E60" i="47"/>
  <c r="D60" i="47"/>
  <c r="K59" i="47"/>
  <c r="J59" i="47"/>
  <c r="E59" i="47"/>
  <c r="D59" i="47"/>
  <c r="K58" i="47"/>
  <c r="J58" i="47"/>
  <c r="E58" i="47"/>
  <c r="D58" i="47"/>
  <c r="K57" i="47"/>
  <c r="J57" i="47"/>
  <c r="E57" i="47"/>
  <c r="D57" i="47"/>
  <c r="K56" i="47"/>
  <c r="J56" i="47"/>
  <c r="E56" i="47"/>
  <c r="D56" i="47"/>
  <c r="K55" i="47"/>
  <c r="J55" i="47"/>
  <c r="E55" i="47"/>
  <c r="D55" i="47"/>
  <c r="K54" i="47"/>
  <c r="J54" i="47"/>
  <c r="E54" i="47"/>
  <c r="D54" i="47"/>
  <c r="K53" i="47"/>
  <c r="J53" i="47"/>
  <c r="E53" i="47"/>
  <c r="D53" i="47"/>
  <c r="K52" i="47"/>
  <c r="J52" i="47"/>
  <c r="E52" i="47"/>
  <c r="D52" i="47"/>
  <c r="K51" i="47"/>
  <c r="J51" i="47"/>
  <c r="E51" i="47"/>
  <c r="D51" i="47"/>
  <c r="K50" i="47"/>
  <c r="J50" i="47"/>
  <c r="E50" i="47"/>
  <c r="D50" i="47"/>
  <c r="K49" i="47"/>
  <c r="J49" i="47"/>
  <c r="E49" i="47"/>
  <c r="D49" i="47"/>
  <c r="K48" i="47"/>
  <c r="J48" i="47"/>
  <c r="E48" i="47"/>
  <c r="D48" i="47"/>
  <c r="K47" i="47"/>
  <c r="J47" i="47"/>
  <c r="E47" i="47"/>
  <c r="D47" i="47"/>
  <c r="K46" i="47"/>
  <c r="J46" i="47"/>
  <c r="E46" i="47"/>
  <c r="D46" i="47"/>
  <c r="K45" i="47"/>
  <c r="J45" i="47"/>
  <c r="E45" i="47"/>
  <c r="D45" i="47"/>
  <c r="K44" i="47"/>
  <c r="J44" i="47"/>
  <c r="E44" i="47"/>
  <c r="D44" i="47"/>
  <c r="L43" i="47"/>
  <c r="K43" i="47"/>
  <c r="J43" i="47"/>
  <c r="F43" i="47"/>
  <c r="E43" i="47"/>
  <c r="D43" i="47"/>
  <c r="O42" i="47"/>
  <c r="N42" i="47"/>
  <c r="L42" i="47"/>
  <c r="K42" i="47"/>
  <c r="J42" i="47"/>
  <c r="F42" i="47"/>
  <c r="E42" i="47"/>
  <c r="D42" i="47"/>
  <c r="O41" i="47"/>
  <c r="N41" i="47"/>
  <c r="L41" i="47"/>
  <c r="K41" i="47"/>
  <c r="J41" i="47"/>
  <c r="F41" i="47"/>
  <c r="E41" i="47"/>
  <c r="D41" i="47"/>
  <c r="O40" i="47"/>
  <c r="N40" i="47"/>
  <c r="L40" i="47"/>
  <c r="K40" i="47"/>
  <c r="J40" i="47"/>
  <c r="F40" i="47"/>
  <c r="E40" i="47"/>
  <c r="D40" i="47"/>
  <c r="O39" i="47"/>
  <c r="N39" i="47"/>
  <c r="L39" i="47"/>
  <c r="K39" i="47"/>
  <c r="J39" i="47"/>
  <c r="F39" i="47"/>
  <c r="E39" i="47"/>
  <c r="D39" i="47"/>
  <c r="P37" i="47"/>
  <c r="P66" i="47" s="1"/>
  <c r="N37" i="47"/>
  <c r="J37" i="47"/>
  <c r="H37" i="47"/>
  <c r="D37" i="47"/>
  <c r="B37" i="47"/>
  <c r="O33" i="47"/>
  <c r="N33" i="47"/>
  <c r="L33" i="47"/>
  <c r="F33" i="47"/>
  <c r="I32" i="47"/>
  <c r="H32" i="47"/>
  <c r="K31" i="47"/>
  <c r="J31" i="47"/>
  <c r="K30" i="47"/>
  <c r="J30" i="47"/>
  <c r="K29" i="47"/>
  <c r="J29" i="47"/>
  <c r="K28" i="47"/>
  <c r="J28" i="47"/>
  <c r="K27" i="47"/>
  <c r="J27" i="47"/>
  <c r="K26" i="47"/>
  <c r="J26" i="47"/>
  <c r="K25" i="47"/>
  <c r="J25" i="47"/>
  <c r="O24" i="47"/>
  <c r="N24" i="47"/>
  <c r="L24" i="47"/>
  <c r="K24" i="47"/>
  <c r="J24" i="47"/>
  <c r="F24" i="47"/>
  <c r="O23" i="47"/>
  <c r="N23" i="47"/>
  <c r="L23" i="47"/>
  <c r="K23" i="47"/>
  <c r="J23" i="47"/>
  <c r="F23" i="47"/>
  <c r="O22" i="47"/>
  <c r="N22" i="47"/>
  <c r="L22" i="47"/>
  <c r="K22" i="47"/>
  <c r="J22" i="47"/>
  <c r="F22" i="47"/>
  <c r="O21" i="47"/>
  <c r="N21" i="47"/>
  <c r="L21" i="47"/>
  <c r="K21" i="47"/>
  <c r="J21" i="47"/>
  <c r="F21" i="47"/>
  <c r="O20" i="47"/>
  <c r="N20" i="47"/>
  <c r="L20" i="47"/>
  <c r="K20" i="47"/>
  <c r="J20" i="47"/>
  <c r="F20" i="47"/>
  <c r="O19" i="47"/>
  <c r="N19" i="47"/>
  <c r="L19" i="47"/>
  <c r="K19" i="47"/>
  <c r="J19" i="47"/>
  <c r="F19" i="47"/>
  <c r="O18" i="47"/>
  <c r="N18" i="47"/>
  <c r="L18" i="47"/>
  <c r="K18" i="47"/>
  <c r="J18" i="47"/>
  <c r="F18" i="47"/>
  <c r="O17" i="47"/>
  <c r="N17" i="47"/>
  <c r="L17" i="47"/>
  <c r="K17" i="47"/>
  <c r="J17" i="47"/>
  <c r="F17" i="47"/>
  <c r="O16" i="47"/>
  <c r="N16" i="47"/>
  <c r="L16" i="47"/>
  <c r="K16" i="47"/>
  <c r="J16" i="47"/>
  <c r="F16" i="47"/>
  <c r="O15" i="47"/>
  <c r="N15" i="47"/>
  <c r="L15" i="47"/>
  <c r="K15" i="47"/>
  <c r="J15" i="47"/>
  <c r="F15" i="47"/>
  <c r="O14" i="47"/>
  <c r="N14" i="47"/>
  <c r="L14" i="47"/>
  <c r="K14" i="47"/>
  <c r="J14" i="47"/>
  <c r="F14" i="47"/>
  <c r="O13" i="47"/>
  <c r="N13" i="47"/>
  <c r="L13" i="47"/>
  <c r="K13" i="47"/>
  <c r="J13" i="47"/>
  <c r="F13" i="47"/>
  <c r="O12" i="47"/>
  <c r="N12" i="47"/>
  <c r="L12" i="47"/>
  <c r="K12" i="47"/>
  <c r="J12" i="47"/>
  <c r="F12" i="47"/>
  <c r="O11" i="47"/>
  <c r="N11" i="47"/>
  <c r="L11" i="47"/>
  <c r="K11" i="47"/>
  <c r="J11" i="47"/>
  <c r="F11" i="47"/>
  <c r="O10" i="47"/>
  <c r="N10" i="47"/>
  <c r="L10" i="47"/>
  <c r="K10" i="47"/>
  <c r="J10" i="47"/>
  <c r="F10" i="47"/>
  <c r="O9" i="47"/>
  <c r="N9" i="47"/>
  <c r="L9" i="47"/>
  <c r="K9" i="47"/>
  <c r="J9" i="47"/>
  <c r="F9" i="47"/>
  <c r="O8" i="47"/>
  <c r="N8" i="47"/>
  <c r="L8" i="47"/>
  <c r="K8" i="47"/>
  <c r="J8" i="47"/>
  <c r="F8" i="47"/>
  <c r="O7" i="47"/>
  <c r="N7" i="47"/>
  <c r="L7" i="47"/>
  <c r="K7" i="47"/>
  <c r="J7" i="47"/>
  <c r="F7" i="47"/>
  <c r="C6" i="47"/>
  <c r="B6" i="47"/>
  <c r="N5" i="47"/>
  <c r="J5" i="47"/>
  <c r="H5" i="47"/>
  <c r="D5" i="47"/>
  <c r="O96" i="46"/>
  <c r="N96" i="46"/>
  <c r="L96" i="46"/>
  <c r="J96" i="46"/>
  <c r="F96" i="46"/>
  <c r="C95" i="46"/>
  <c r="B95" i="46"/>
  <c r="D95" i="46" s="1"/>
  <c r="E94" i="46"/>
  <c r="D94" i="46"/>
  <c r="E93" i="46"/>
  <c r="D93" i="46"/>
  <c r="E92" i="46"/>
  <c r="D92" i="46"/>
  <c r="E91" i="46"/>
  <c r="D91" i="46"/>
  <c r="E90" i="46"/>
  <c r="D90" i="46"/>
  <c r="E89" i="46"/>
  <c r="D89" i="46"/>
  <c r="E88" i="46"/>
  <c r="D88" i="46"/>
  <c r="E87" i="46"/>
  <c r="D87" i="46"/>
  <c r="E86" i="46"/>
  <c r="D86" i="46"/>
  <c r="E85" i="46"/>
  <c r="D85" i="46"/>
  <c r="E84" i="46"/>
  <c r="D84" i="46"/>
  <c r="E83" i="46"/>
  <c r="D83" i="46"/>
  <c r="E82" i="46"/>
  <c r="D82" i="46"/>
  <c r="E81" i="46"/>
  <c r="D81" i="46"/>
  <c r="E80" i="46"/>
  <c r="D80" i="46"/>
  <c r="E79" i="46"/>
  <c r="D79" i="46"/>
  <c r="E78" i="46"/>
  <c r="D78" i="46"/>
  <c r="E77" i="46"/>
  <c r="D77" i="46"/>
  <c r="E76" i="46"/>
  <c r="D76" i="46"/>
  <c r="O75" i="46"/>
  <c r="N75" i="46"/>
  <c r="L75" i="46"/>
  <c r="F75" i="46"/>
  <c r="E75" i="46"/>
  <c r="D75" i="46"/>
  <c r="O74" i="46"/>
  <c r="N74" i="46"/>
  <c r="L74" i="46"/>
  <c r="F74" i="46"/>
  <c r="E74" i="46"/>
  <c r="D74" i="46"/>
  <c r="O73" i="46"/>
  <c r="N73" i="46"/>
  <c r="L73" i="46"/>
  <c r="F73" i="46"/>
  <c r="E73" i="46"/>
  <c r="D73" i="46"/>
  <c r="O72" i="46"/>
  <c r="N72" i="46"/>
  <c r="L72" i="46"/>
  <c r="F72" i="46"/>
  <c r="E72" i="46"/>
  <c r="D72" i="46"/>
  <c r="O71" i="46"/>
  <c r="N71" i="46"/>
  <c r="L71" i="46"/>
  <c r="F71" i="46"/>
  <c r="E71" i="46"/>
  <c r="D71" i="46"/>
  <c r="O70" i="46"/>
  <c r="N70" i="46"/>
  <c r="L70" i="46"/>
  <c r="F70" i="46"/>
  <c r="E70" i="46"/>
  <c r="D70" i="46"/>
  <c r="F69" i="46"/>
  <c r="E69" i="46"/>
  <c r="D69" i="46"/>
  <c r="F68" i="46"/>
  <c r="E68" i="46"/>
  <c r="D68" i="46"/>
  <c r="N66" i="46"/>
  <c r="J66" i="46"/>
  <c r="H66" i="46"/>
  <c r="D66" i="46"/>
  <c r="B66" i="46"/>
  <c r="O62" i="46"/>
  <c r="N62" i="46"/>
  <c r="L62" i="46"/>
  <c r="F62" i="46"/>
  <c r="I61" i="46"/>
  <c r="K61" i="46" s="1"/>
  <c r="K62" i="46" s="1"/>
  <c r="H61" i="46"/>
  <c r="E61" i="46"/>
  <c r="E60" i="46"/>
  <c r="D60" i="46"/>
  <c r="E59" i="46"/>
  <c r="D59" i="46"/>
  <c r="E58" i="46"/>
  <c r="D58" i="46"/>
  <c r="E57" i="46"/>
  <c r="D57" i="46"/>
  <c r="E56" i="46"/>
  <c r="D56" i="46"/>
  <c r="E55" i="46"/>
  <c r="D55" i="46"/>
  <c r="O54" i="46"/>
  <c r="N54" i="46"/>
  <c r="L54" i="46"/>
  <c r="F54" i="46"/>
  <c r="E54" i="46"/>
  <c r="D54" i="46"/>
  <c r="O53" i="46"/>
  <c r="P53" i="46" s="1"/>
  <c r="E53" i="46"/>
  <c r="D53" i="46"/>
  <c r="O52" i="46"/>
  <c r="N52" i="46"/>
  <c r="L52" i="46"/>
  <c r="F52" i="46"/>
  <c r="E52" i="46"/>
  <c r="D52" i="46"/>
  <c r="O51" i="46"/>
  <c r="N51" i="46"/>
  <c r="L51" i="46"/>
  <c r="F51" i="46"/>
  <c r="E51" i="46"/>
  <c r="D51" i="46"/>
  <c r="O50" i="46"/>
  <c r="N50" i="46"/>
  <c r="L50" i="46"/>
  <c r="F50" i="46"/>
  <c r="E50" i="46"/>
  <c r="D50" i="46"/>
  <c r="O49" i="46"/>
  <c r="N49" i="46"/>
  <c r="L49" i="46"/>
  <c r="F49" i="46"/>
  <c r="E49" i="46"/>
  <c r="D49" i="46"/>
  <c r="O48" i="46"/>
  <c r="N48" i="46"/>
  <c r="L48" i="46"/>
  <c r="F48" i="46"/>
  <c r="E48" i="46"/>
  <c r="D48" i="46"/>
  <c r="O47" i="46"/>
  <c r="N47" i="46"/>
  <c r="L47" i="46"/>
  <c r="F47" i="46"/>
  <c r="E47" i="46"/>
  <c r="D47" i="46"/>
  <c r="O46" i="46"/>
  <c r="N46" i="46"/>
  <c r="L46" i="46"/>
  <c r="F46" i="46"/>
  <c r="E46" i="46"/>
  <c r="D46" i="46"/>
  <c r="O45" i="46"/>
  <c r="N45" i="46"/>
  <c r="L45" i="46"/>
  <c r="F45" i="46"/>
  <c r="E45" i="46"/>
  <c r="D45" i="46"/>
  <c r="O44" i="46"/>
  <c r="N44" i="46"/>
  <c r="L44" i="46"/>
  <c r="F44" i="46"/>
  <c r="E44" i="46"/>
  <c r="D44" i="46"/>
  <c r="O43" i="46"/>
  <c r="N43" i="46"/>
  <c r="L43" i="46"/>
  <c r="F43" i="46"/>
  <c r="E43" i="46"/>
  <c r="D43" i="46"/>
  <c r="O42" i="46"/>
  <c r="N42" i="46"/>
  <c r="L42" i="46"/>
  <c r="F42" i="46"/>
  <c r="E42" i="46"/>
  <c r="D42" i="46"/>
  <c r="O41" i="46"/>
  <c r="N41" i="46"/>
  <c r="L41" i="46"/>
  <c r="F41" i="46"/>
  <c r="E41" i="46"/>
  <c r="D41" i="46"/>
  <c r="O40" i="46"/>
  <c r="N40" i="46"/>
  <c r="L40" i="46"/>
  <c r="F40" i="46"/>
  <c r="E40" i="46"/>
  <c r="D40" i="46"/>
  <c r="O39" i="46"/>
  <c r="N39" i="46"/>
  <c r="L39" i="46"/>
  <c r="F39" i="46"/>
  <c r="E39" i="46"/>
  <c r="D39" i="46"/>
  <c r="P37" i="46"/>
  <c r="P66" i="46" s="1"/>
  <c r="N37" i="46"/>
  <c r="J37" i="46"/>
  <c r="H37" i="46"/>
  <c r="D37" i="46"/>
  <c r="B37" i="46"/>
  <c r="O33" i="46"/>
  <c r="N33" i="46"/>
  <c r="L33" i="46"/>
  <c r="F33" i="46"/>
  <c r="C32" i="46"/>
  <c r="E32" i="46" s="1"/>
  <c r="B32" i="46"/>
  <c r="O31" i="46"/>
  <c r="N31" i="46"/>
  <c r="L31" i="46"/>
  <c r="F31" i="46"/>
  <c r="E31" i="46"/>
  <c r="D31" i="46"/>
  <c r="O30" i="46"/>
  <c r="N30" i="46"/>
  <c r="L30" i="46"/>
  <c r="F30" i="46"/>
  <c r="E30" i="46"/>
  <c r="D30" i="46"/>
  <c r="O29" i="46"/>
  <c r="N29" i="46"/>
  <c r="L29" i="46"/>
  <c r="F29" i="46"/>
  <c r="E29" i="46"/>
  <c r="D29" i="46"/>
  <c r="O28" i="46"/>
  <c r="N28" i="46"/>
  <c r="L28" i="46"/>
  <c r="F28" i="46"/>
  <c r="E28" i="46"/>
  <c r="D28" i="46"/>
  <c r="L27" i="46"/>
  <c r="F27" i="46"/>
  <c r="E27" i="46"/>
  <c r="D27" i="46"/>
  <c r="L26" i="46"/>
  <c r="F26" i="46"/>
  <c r="E26" i="46"/>
  <c r="D26" i="46"/>
  <c r="E25" i="46"/>
  <c r="D25" i="46"/>
  <c r="E24" i="46"/>
  <c r="D24" i="46"/>
  <c r="O23" i="46"/>
  <c r="N23" i="46"/>
  <c r="L23" i="46"/>
  <c r="F23" i="46"/>
  <c r="E23" i="46"/>
  <c r="D23" i="46"/>
  <c r="O22" i="46"/>
  <c r="N22" i="46"/>
  <c r="L22" i="46"/>
  <c r="F22" i="46"/>
  <c r="E22" i="46"/>
  <c r="D22" i="46"/>
  <c r="O21" i="46"/>
  <c r="N21" i="46"/>
  <c r="L21" i="46"/>
  <c r="F21" i="46"/>
  <c r="E21" i="46"/>
  <c r="D21" i="46"/>
  <c r="O20" i="46"/>
  <c r="N20" i="46"/>
  <c r="L20" i="46"/>
  <c r="F20" i="46"/>
  <c r="E20" i="46"/>
  <c r="D20" i="46"/>
  <c r="O19" i="46"/>
  <c r="N19" i="46"/>
  <c r="L19" i="46"/>
  <c r="F19" i="46"/>
  <c r="E19" i="46"/>
  <c r="D19" i="46"/>
  <c r="O18" i="46"/>
  <c r="N18" i="46"/>
  <c r="L18" i="46"/>
  <c r="F18" i="46"/>
  <c r="E18" i="46"/>
  <c r="D18" i="46"/>
  <c r="O17" i="46"/>
  <c r="N17" i="46"/>
  <c r="L17" i="46"/>
  <c r="F17" i="46"/>
  <c r="E17" i="46"/>
  <c r="D17" i="46"/>
  <c r="O16" i="46"/>
  <c r="N16" i="46"/>
  <c r="L16" i="46"/>
  <c r="F16" i="46"/>
  <c r="E16" i="46"/>
  <c r="D16" i="46"/>
  <c r="O15" i="46"/>
  <c r="N15" i="46"/>
  <c r="L15" i="46"/>
  <c r="F15" i="46"/>
  <c r="E15" i="46"/>
  <c r="D15" i="46"/>
  <c r="O14" i="46"/>
  <c r="N14" i="46"/>
  <c r="L14" i="46"/>
  <c r="F14" i="46"/>
  <c r="E14" i="46"/>
  <c r="D14" i="46"/>
  <c r="O13" i="46"/>
  <c r="N13" i="46"/>
  <c r="L13" i="46"/>
  <c r="F13" i="46"/>
  <c r="E13" i="46"/>
  <c r="D13" i="46"/>
  <c r="O12" i="46"/>
  <c r="N12" i="46"/>
  <c r="L12" i="46"/>
  <c r="F12" i="46"/>
  <c r="E12" i="46"/>
  <c r="D12" i="46"/>
  <c r="O11" i="46"/>
  <c r="N11" i="46"/>
  <c r="L11" i="46"/>
  <c r="F11" i="46"/>
  <c r="E11" i="46"/>
  <c r="D11" i="46"/>
  <c r="O10" i="46"/>
  <c r="N10" i="46"/>
  <c r="L10" i="46"/>
  <c r="F10" i="46"/>
  <c r="E10" i="46"/>
  <c r="D10" i="46"/>
  <c r="O9" i="46"/>
  <c r="N9" i="46"/>
  <c r="L9" i="46"/>
  <c r="F9" i="46"/>
  <c r="E9" i="46"/>
  <c r="D9" i="46"/>
  <c r="O8" i="46"/>
  <c r="N8" i="46"/>
  <c r="L8" i="46"/>
  <c r="F8" i="46"/>
  <c r="E8" i="46"/>
  <c r="D8" i="46"/>
  <c r="O7" i="46"/>
  <c r="N7" i="46"/>
  <c r="L7" i="46"/>
  <c r="F7" i="46"/>
  <c r="E7" i="46"/>
  <c r="D7" i="46"/>
  <c r="C6" i="46"/>
  <c r="B6" i="46"/>
  <c r="N5" i="46"/>
  <c r="J5" i="46"/>
  <c r="H5" i="46"/>
  <c r="D5" i="46"/>
  <c r="I12" i="49" l="1"/>
  <c r="I19" i="49"/>
  <c r="P17" i="49"/>
  <c r="N20" i="49"/>
  <c r="P20" i="49" s="1"/>
  <c r="I7" i="49"/>
  <c r="N21" i="49"/>
  <c r="P21" i="49" s="1"/>
  <c r="I18" i="49"/>
  <c r="T18" i="49"/>
  <c r="T21" i="49"/>
  <c r="L61" i="47"/>
  <c r="N61" i="47"/>
  <c r="F61" i="47"/>
  <c r="O61" i="47"/>
  <c r="T20" i="49"/>
  <c r="D96" i="46"/>
  <c r="H19" i="49"/>
  <c r="O38" i="46"/>
  <c r="K6" i="46"/>
  <c r="K38" i="46"/>
  <c r="K67" i="46"/>
  <c r="E33" i="46"/>
  <c r="N32" i="47"/>
  <c r="E32" i="47"/>
  <c r="E33" i="47" s="1"/>
  <c r="F32" i="47"/>
  <c r="O32" i="47"/>
  <c r="L32" i="47"/>
  <c r="J95" i="47"/>
  <c r="N95" i="47"/>
  <c r="L95" i="47"/>
  <c r="O95" i="47"/>
  <c r="F95" i="48"/>
  <c r="E61" i="47"/>
  <c r="D61" i="47"/>
  <c r="D62" i="47" s="1"/>
  <c r="D96" i="48"/>
  <c r="N19" i="49"/>
  <c r="P19" i="49" s="1"/>
  <c r="S19" i="49"/>
  <c r="T19" i="49" s="1"/>
  <c r="G17" i="49"/>
  <c r="G21" i="49"/>
  <c r="I21" i="49" s="1"/>
  <c r="F17" i="49"/>
  <c r="G20" i="49"/>
  <c r="I20" i="49" s="1"/>
  <c r="E95" i="47"/>
  <c r="E96" i="47" s="1"/>
  <c r="P62" i="46"/>
  <c r="P96" i="47"/>
  <c r="F61" i="46"/>
  <c r="P33" i="46"/>
  <c r="F32" i="46"/>
  <c r="F61" i="48"/>
  <c r="P33" i="48"/>
  <c r="P70" i="46"/>
  <c r="P72" i="46"/>
  <c r="P74" i="46"/>
  <c r="F95" i="47"/>
  <c r="P33" i="47"/>
  <c r="P96" i="46"/>
  <c r="P39" i="48"/>
  <c r="P41" i="48"/>
  <c r="P43" i="48"/>
  <c r="P45" i="48"/>
  <c r="P47" i="48"/>
  <c r="P49" i="48"/>
  <c r="P57" i="48"/>
  <c r="P59" i="48"/>
  <c r="L61" i="48"/>
  <c r="P96" i="48"/>
  <c r="P8" i="48"/>
  <c r="P10" i="48"/>
  <c r="P12" i="48"/>
  <c r="P14" i="48"/>
  <c r="P16" i="48"/>
  <c r="P18" i="48"/>
  <c r="P20" i="48"/>
  <c r="P22" i="48"/>
  <c r="P24" i="48"/>
  <c r="P26" i="48"/>
  <c r="P68" i="48"/>
  <c r="P70" i="48"/>
  <c r="P72" i="48"/>
  <c r="P74" i="48"/>
  <c r="P76" i="48"/>
  <c r="P78" i="48"/>
  <c r="N95" i="48"/>
  <c r="P69" i="48"/>
  <c r="P71" i="48"/>
  <c r="P73" i="48"/>
  <c r="P75" i="48"/>
  <c r="P77" i="48"/>
  <c r="P62" i="48"/>
  <c r="P40" i="48"/>
  <c r="P42" i="48"/>
  <c r="P44" i="48"/>
  <c r="P46" i="48"/>
  <c r="P48" i="48"/>
  <c r="O61" i="48"/>
  <c r="P7" i="48"/>
  <c r="P9" i="48"/>
  <c r="P11" i="48"/>
  <c r="P13" i="48"/>
  <c r="P15" i="48"/>
  <c r="P17" i="48"/>
  <c r="P19" i="48"/>
  <c r="P21" i="48"/>
  <c r="P23" i="48"/>
  <c r="P25" i="48"/>
  <c r="F32" i="48"/>
  <c r="O67" i="48"/>
  <c r="K67" i="48"/>
  <c r="I67" i="48"/>
  <c r="E67" i="48"/>
  <c r="C67" i="48"/>
  <c r="O38" i="48"/>
  <c r="K38" i="48"/>
  <c r="I38" i="48"/>
  <c r="E38" i="48"/>
  <c r="C38" i="48"/>
  <c r="E6" i="48"/>
  <c r="I6" i="48" s="1"/>
  <c r="K6" i="48"/>
  <c r="O6" i="48"/>
  <c r="N67" i="48"/>
  <c r="H67" i="48"/>
  <c r="B67" i="48"/>
  <c r="J67" i="48"/>
  <c r="D67" i="48"/>
  <c r="N38" i="48"/>
  <c r="J38" i="48"/>
  <c r="H38" i="48"/>
  <c r="D38" i="48"/>
  <c r="B38" i="48"/>
  <c r="D6" i="48"/>
  <c r="H6" i="48"/>
  <c r="J6" i="48"/>
  <c r="N6" i="48"/>
  <c r="D33" i="48"/>
  <c r="E32" i="48"/>
  <c r="K32" i="48"/>
  <c r="D61" i="48"/>
  <c r="D62" i="48" s="1"/>
  <c r="J61" i="48"/>
  <c r="J62" i="48" s="1"/>
  <c r="N61" i="48"/>
  <c r="E62" i="48"/>
  <c r="J32" i="48"/>
  <c r="J33" i="48" s="1"/>
  <c r="E95" i="48"/>
  <c r="K95" i="48"/>
  <c r="O95" i="48"/>
  <c r="K61" i="48"/>
  <c r="J95" i="48"/>
  <c r="P69" i="47"/>
  <c r="P71" i="47"/>
  <c r="P75" i="47"/>
  <c r="P68" i="47"/>
  <c r="P70" i="47"/>
  <c r="P72" i="47"/>
  <c r="P74" i="47"/>
  <c r="P76" i="47"/>
  <c r="P62" i="47"/>
  <c r="P39" i="47"/>
  <c r="P41" i="47"/>
  <c r="P7" i="47"/>
  <c r="P9" i="47"/>
  <c r="P11" i="47"/>
  <c r="P13" i="47"/>
  <c r="P16" i="47"/>
  <c r="P18" i="47"/>
  <c r="P20" i="47"/>
  <c r="P22" i="47"/>
  <c r="P24" i="47"/>
  <c r="P40" i="47"/>
  <c r="P42" i="47"/>
  <c r="P8" i="47"/>
  <c r="P10" i="47"/>
  <c r="P12" i="47"/>
  <c r="P14" i="47"/>
  <c r="P15" i="47"/>
  <c r="P17" i="47"/>
  <c r="P19" i="47"/>
  <c r="P21" i="47"/>
  <c r="P23" i="47"/>
  <c r="K67" i="47"/>
  <c r="E67" i="47"/>
  <c r="O38" i="47"/>
  <c r="K38" i="47"/>
  <c r="I38" i="47"/>
  <c r="E38" i="47"/>
  <c r="C38" i="47"/>
  <c r="O67" i="47"/>
  <c r="I67" i="47"/>
  <c r="C67" i="47"/>
  <c r="E6" i="47"/>
  <c r="I6" i="47" s="1"/>
  <c r="K6" i="47"/>
  <c r="O6" i="47"/>
  <c r="N67" i="47"/>
  <c r="J67" i="47"/>
  <c r="H67" i="47"/>
  <c r="D67" i="47"/>
  <c r="B67" i="47"/>
  <c r="N38" i="47"/>
  <c r="J38" i="47"/>
  <c r="H38" i="47"/>
  <c r="D38" i="47"/>
  <c r="B38" i="47"/>
  <c r="D6" i="47"/>
  <c r="H6" i="47"/>
  <c r="J6" i="47"/>
  <c r="N6" i="47"/>
  <c r="K32" i="47"/>
  <c r="D95" i="47"/>
  <c r="D96" i="47" s="1"/>
  <c r="D32" i="47"/>
  <c r="D33" i="47" s="1"/>
  <c r="J32" i="47"/>
  <c r="J33" i="47" s="1"/>
  <c r="J61" i="47"/>
  <c r="J62" i="47" s="1"/>
  <c r="K61" i="47"/>
  <c r="K95" i="47"/>
  <c r="P7" i="46"/>
  <c r="P9" i="46"/>
  <c r="P11" i="46"/>
  <c r="P13" i="46"/>
  <c r="P15" i="46"/>
  <c r="P17" i="46"/>
  <c r="P19" i="46"/>
  <c r="P21" i="46"/>
  <c r="P23" i="46"/>
  <c r="P29" i="46"/>
  <c r="P31" i="46"/>
  <c r="P71" i="46"/>
  <c r="P73" i="46"/>
  <c r="P75" i="46"/>
  <c r="F95" i="46"/>
  <c r="P39" i="46"/>
  <c r="P41" i="46"/>
  <c r="P43" i="46"/>
  <c r="P45" i="46"/>
  <c r="P47" i="46"/>
  <c r="P49" i="46"/>
  <c r="P51" i="46"/>
  <c r="P40" i="46"/>
  <c r="P42" i="46"/>
  <c r="P44" i="46"/>
  <c r="P46" i="46"/>
  <c r="P48" i="46"/>
  <c r="P50" i="46"/>
  <c r="P52" i="46"/>
  <c r="P54" i="46"/>
  <c r="O61" i="46"/>
  <c r="N61" i="46"/>
  <c r="O32" i="46"/>
  <c r="P8" i="46"/>
  <c r="P10" i="46"/>
  <c r="P12" i="46"/>
  <c r="P14" i="46"/>
  <c r="P16" i="46"/>
  <c r="P18" i="46"/>
  <c r="P20" i="46"/>
  <c r="P22" i="46"/>
  <c r="P28" i="46"/>
  <c r="P30" i="46"/>
  <c r="N32" i="46"/>
  <c r="N67" i="46"/>
  <c r="J67" i="46"/>
  <c r="H67" i="46"/>
  <c r="D67" i="46"/>
  <c r="B67" i="46"/>
  <c r="D6" i="46"/>
  <c r="H6" i="46"/>
  <c r="J6" i="46"/>
  <c r="N6" i="46"/>
  <c r="C38" i="46"/>
  <c r="E38" i="46"/>
  <c r="I38" i="46"/>
  <c r="E62" i="46"/>
  <c r="O67" i="46"/>
  <c r="I67" i="46"/>
  <c r="E67" i="46"/>
  <c r="C67" i="46"/>
  <c r="E6" i="46"/>
  <c r="I6" i="46" s="1"/>
  <c r="O6" i="46"/>
  <c r="D32" i="46"/>
  <c r="J32" i="46"/>
  <c r="J33" i="46" s="1"/>
  <c r="L32" i="46"/>
  <c r="B38" i="46"/>
  <c r="D38" i="46"/>
  <c r="H38" i="46"/>
  <c r="J38" i="46"/>
  <c r="N38" i="46"/>
  <c r="E95" i="46"/>
  <c r="O95" i="46"/>
  <c r="D61" i="46"/>
  <c r="J61" i="46"/>
  <c r="J62" i="46" s="1"/>
  <c r="L61" i="46"/>
  <c r="O9" i="34"/>
  <c r="O10" i="34"/>
  <c r="Q8" i="34"/>
  <c r="R8" i="34"/>
  <c r="Q9" i="34"/>
  <c r="R9" i="34"/>
  <c r="Q10" i="34"/>
  <c r="R10" i="34"/>
  <c r="Q11" i="34"/>
  <c r="R11" i="34"/>
  <c r="Q12" i="34"/>
  <c r="R12" i="34"/>
  <c r="Q13" i="34"/>
  <c r="R13" i="34"/>
  <c r="Q14" i="34"/>
  <c r="R14" i="34"/>
  <c r="Q15" i="34"/>
  <c r="R15" i="34"/>
  <c r="Q17" i="34"/>
  <c r="Q18" i="34"/>
  <c r="O13" i="34"/>
  <c r="O14" i="34"/>
  <c r="I11" i="34"/>
  <c r="I12" i="34"/>
  <c r="I15" i="34"/>
  <c r="B37" i="3"/>
  <c r="B66" i="3" s="1"/>
  <c r="O67" i="3"/>
  <c r="N67" i="3"/>
  <c r="K67" i="3"/>
  <c r="J67" i="3"/>
  <c r="I67" i="3"/>
  <c r="H67" i="3"/>
  <c r="E67" i="3"/>
  <c r="D67" i="3"/>
  <c r="O38" i="3"/>
  <c r="N38" i="3"/>
  <c r="I38" i="3"/>
  <c r="H38" i="3"/>
  <c r="E38" i="3"/>
  <c r="D38" i="3"/>
  <c r="M51" i="2"/>
  <c r="O51" i="2"/>
  <c r="P51" i="2"/>
  <c r="M52" i="2"/>
  <c r="O52" i="2"/>
  <c r="P52" i="2"/>
  <c r="M54" i="2"/>
  <c r="O54" i="2"/>
  <c r="P54" i="2"/>
  <c r="M55" i="2"/>
  <c r="O55" i="2"/>
  <c r="P55" i="2"/>
  <c r="M56" i="2"/>
  <c r="O56" i="2"/>
  <c r="P56" i="2"/>
  <c r="M57" i="2"/>
  <c r="O57" i="2"/>
  <c r="P57" i="2"/>
  <c r="M58" i="2"/>
  <c r="O58" i="2"/>
  <c r="P58" i="2"/>
  <c r="J50" i="2"/>
  <c r="I50" i="2"/>
  <c r="G51" i="2"/>
  <c r="G52" i="2"/>
  <c r="G54" i="2"/>
  <c r="G55" i="2"/>
  <c r="G56" i="2"/>
  <c r="G57" i="2"/>
  <c r="G58" i="2"/>
  <c r="G59" i="2"/>
  <c r="D50" i="2"/>
  <c r="C50" i="2"/>
  <c r="J30" i="2"/>
  <c r="I30" i="2"/>
  <c r="D30" i="2"/>
  <c r="C30" i="2"/>
  <c r="M37" i="2"/>
  <c r="M31" i="2"/>
  <c r="M32" i="2"/>
  <c r="O37" i="2"/>
  <c r="O31" i="2"/>
  <c r="P31" i="2"/>
  <c r="O32" i="2"/>
  <c r="P32" i="2"/>
  <c r="G37" i="2"/>
  <c r="G31" i="2"/>
  <c r="G32" i="2"/>
  <c r="M11" i="2"/>
  <c r="M12" i="2"/>
  <c r="M14" i="2"/>
  <c r="M15" i="2"/>
  <c r="M16" i="2"/>
  <c r="M17" i="2"/>
  <c r="M18" i="2"/>
  <c r="M19" i="2"/>
  <c r="J10" i="2"/>
  <c r="J20" i="2" s="1"/>
  <c r="I10" i="2"/>
  <c r="O9" i="2"/>
  <c r="P9" i="2"/>
  <c r="O11" i="2"/>
  <c r="P11" i="2"/>
  <c r="O12" i="2"/>
  <c r="P12" i="2"/>
  <c r="O14" i="2"/>
  <c r="P14" i="2"/>
  <c r="O15" i="2"/>
  <c r="P15" i="2"/>
  <c r="O16" i="2"/>
  <c r="P16" i="2"/>
  <c r="O17" i="2"/>
  <c r="P17" i="2"/>
  <c r="O18" i="2"/>
  <c r="P18" i="2"/>
  <c r="O19" i="2"/>
  <c r="P19" i="2"/>
  <c r="G11" i="2"/>
  <c r="G12" i="2"/>
  <c r="G14" i="2"/>
  <c r="G15" i="2"/>
  <c r="G16" i="2"/>
  <c r="G17" i="2"/>
  <c r="G18" i="2"/>
  <c r="G19" i="2"/>
  <c r="Q45" i="2"/>
  <c r="O18" i="34"/>
  <c r="O12" i="34"/>
  <c r="N12" i="34"/>
  <c r="M12" i="34"/>
  <c r="O11" i="34"/>
  <c r="O8" i="34"/>
  <c r="O7" i="34"/>
  <c r="M11" i="34"/>
  <c r="F16" i="34"/>
  <c r="H16" i="34" s="1"/>
  <c r="F17" i="34"/>
  <c r="I18" i="34"/>
  <c r="Q16" i="34"/>
  <c r="I33" i="2"/>
  <c r="J33" i="2"/>
  <c r="C33" i="2"/>
  <c r="D33" i="2"/>
  <c r="J53" i="2"/>
  <c r="I53" i="2"/>
  <c r="J13" i="2"/>
  <c r="I13" i="2"/>
  <c r="D13" i="2"/>
  <c r="C13" i="2"/>
  <c r="C25" i="2"/>
  <c r="P37" i="36"/>
  <c r="P66" i="36" s="1"/>
  <c r="K67" i="36"/>
  <c r="H6" i="36"/>
  <c r="O6" i="3"/>
  <c r="N6" i="3"/>
  <c r="K6" i="3"/>
  <c r="J6" i="3"/>
  <c r="I6" i="3"/>
  <c r="H6" i="3"/>
  <c r="E6" i="3"/>
  <c r="D6" i="3"/>
  <c r="J46" i="2"/>
  <c r="I46" i="2"/>
  <c r="D46" i="2"/>
  <c r="C46" i="2"/>
  <c r="P26" i="2"/>
  <c r="P46" i="2" s="1"/>
  <c r="O26" i="2"/>
  <c r="O46" i="2" s="1"/>
  <c r="L26" i="2"/>
  <c r="K26" i="2"/>
  <c r="J26" i="2"/>
  <c r="I26" i="2"/>
  <c r="F26" i="2"/>
  <c r="E26" i="2"/>
  <c r="D26" i="2"/>
  <c r="C26" i="2"/>
  <c r="P6" i="2"/>
  <c r="O6" i="2"/>
  <c r="L6" i="2"/>
  <c r="J6" i="2"/>
  <c r="I6" i="2"/>
  <c r="F6" i="2"/>
  <c r="E6" i="2"/>
  <c r="K6" i="2" s="1"/>
  <c r="G5" i="34"/>
  <c r="R6" i="34"/>
  <c r="Q6" i="34"/>
  <c r="L81" i="36"/>
  <c r="N81" i="36"/>
  <c r="O81" i="36"/>
  <c r="L82" i="36"/>
  <c r="N82" i="36"/>
  <c r="O82" i="36"/>
  <c r="L83" i="36"/>
  <c r="N83" i="36"/>
  <c r="O83" i="36"/>
  <c r="L86" i="36"/>
  <c r="F81" i="36"/>
  <c r="F82" i="36"/>
  <c r="F83" i="36"/>
  <c r="N82" i="3"/>
  <c r="O82" i="3"/>
  <c r="N83" i="3"/>
  <c r="O83" i="3"/>
  <c r="L82" i="3"/>
  <c r="L83" i="3"/>
  <c r="F82" i="3"/>
  <c r="F83" i="3"/>
  <c r="L59" i="36"/>
  <c r="N59" i="36"/>
  <c r="O59" i="36"/>
  <c r="L60" i="36"/>
  <c r="N60" i="36"/>
  <c r="O60" i="36"/>
  <c r="L29" i="36"/>
  <c r="N29" i="36"/>
  <c r="O29" i="36"/>
  <c r="F29" i="36"/>
  <c r="F59" i="36"/>
  <c r="F60" i="36"/>
  <c r="F79" i="36"/>
  <c r="F80" i="36"/>
  <c r="L79" i="36"/>
  <c r="N79" i="36"/>
  <c r="O79" i="36"/>
  <c r="L80" i="36"/>
  <c r="N80" i="36"/>
  <c r="O80" i="36"/>
  <c r="H95" i="36"/>
  <c r="J95" i="36" s="1"/>
  <c r="I95" i="36"/>
  <c r="K95" i="36" s="1"/>
  <c r="F81" i="3"/>
  <c r="F84" i="3"/>
  <c r="F85" i="3"/>
  <c r="F86" i="3"/>
  <c r="L81" i="3"/>
  <c r="N81" i="3"/>
  <c r="O81" i="3"/>
  <c r="L6" i="34"/>
  <c r="K6" i="34"/>
  <c r="O96" i="36"/>
  <c r="N96" i="36"/>
  <c r="L96" i="36"/>
  <c r="K96" i="36"/>
  <c r="J96" i="36"/>
  <c r="F96" i="36"/>
  <c r="E95" i="36"/>
  <c r="D95" i="36"/>
  <c r="K94" i="36"/>
  <c r="J94" i="36"/>
  <c r="K93" i="36"/>
  <c r="J93" i="36"/>
  <c r="K92" i="36"/>
  <c r="J92" i="36"/>
  <c r="K91" i="36"/>
  <c r="J91" i="36"/>
  <c r="K90" i="36"/>
  <c r="J90" i="36"/>
  <c r="K89" i="36"/>
  <c r="J89" i="36"/>
  <c r="K88" i="36"/>
  <c r="J88" i="36"/>
  <c r="K87" i="36"/>
  <c r="J87" i="36"/>
  <c r="K86" i="36"/>
  <c r="J86" i="36"/>
  <c r="K85" i="36"/>
  <c r="J85" i="36"/>
  <c r="K84" i="36"/>
  <c r="J84" i="36"/>
  <c r="K83" i="36"/>
  <c r="J83" i="36"/>
  <c r="K82" i="36"/>
  <c r="J82" i="36"/>
  <c r="K81" i="36"/>
  <c r="J81" i="36"/>
  <c r="K80" i="36"/>
  <c r="J80" i="36"/>
  <c r="K79" i="36"/>
  <c r="J79" i="36"/>
  <c r="O78" i="36"/>
  <c r="N78" i="36"/>
  <c r="L78" i="36"/>
  <c r="K78" i="36"/>
  <c r="J78" i="36"/>
  <c r="F78" i="36"/>
  <c r="O77" i="36"/>
  <c r="N77" i="36"/>
  <c r="L77" i="36"/>
  <c r="K77" i="36"/>
  <c r="J77" i="36"/>
  <c r="F77" i="36"/>
  <c r="O76" i="36"/>
  <c r="N76" i="36"/>
  <c r="L76" i="36"/>
  <c r="K76" i="36"/>
  <c r="J76" i="36"/>
  <c r="F76" i="36"/>
  <c r="O75" i="36"/>
  <c r="N75" i="36"/>
  <c r="L75" i="36"/>
  <c r="K75" i="36"/>
  <c r="J75" i="36"/>
  <c r="F75" i="36"/>
  <c r="O74" i="36"/>
  <c r="N74" i="36"/>
  <c r="L74" i="36"/>
  <c r="K74" i="36"/>
  <c r="J74" i="36"/>
  <c r="F74" i="36"/>
  <c r="O73" i="36"/>
  <c r="N73" i="36"/>
  <c r="L73" i="36"/>
  <c r="K73" i="36"/>
  <c r="J73" i="36"/>
  <c r="F73" i="36"/>
  <c r="O72" i="36"/>
  <c r="N72" i="36"/>
  <c r="L72" i="36"/>
  <c r="K72" i="36"/>
  <c r="J72" i="36"/>
  <c r="F72" i="36"/>
  <c r="O71" i="36"/>
  <c r="N71" i="36"/>
  <c r="L71" i="36"/>
  <c r="K71" i="36"/>
  <c r="J71" i="36"/>
  <c r="F71" i="36"/>
  <c r="O70" i="36"/>
  <c r="N70" i="36"/>
  <c r="L70" i="36"/>
  <c r="K70" i="36"/>
  <c r="J70" i="36"/>
  <c r="F70" i="36"/>
  <c r="O69" i="36"/>
  <c r="N69" i="36"/>
  <c r="L69" i="36"/>
  <c r="K69" i="36"/>
  <c r="J69" i="36"/>
  <c r="F69" i="36"/>
  <c r="O68" i="36"/>
  <c r="N68" i="36"/>
  <c r="L68" i="36"/>
  <c r="K68" i="36"/>
  <c r="J68" i="36"/>
  <c r="F68" i="36"/>
  <c r="N66" i="36"/>
  <c r="J66" i="36"/>
  <c r="H66" i="36"/>
  <c r="D66" i="36"/>
  <c r="B66" i="36"/>
  <c r="O62" i="36"/>
  <c r="N62" i="36"/>
  <c r="L62" i="36"/>
  <c r="F62" i="36"/>
  <c r="K61" i="36"/>
  <c r="J61" i="36"/>
  <c r="E61" i="36"/>
  <c r="D61" i="36"/>
  <c r="K60" i="36"/>
  <c r="E60" i="36"/>
  <c r="D60" i="36"/>
  <c r="K59" i="36"/>
  <c r="E59" i="36"/>
  <c r="D59" i="36"/>
  <c r="O58" i="36"/>
  <c r="N58" i="36"/>
  <c r="L58" i="36"/>
  <c r="K58" i="36"/>
  <c r="F58" i="36"/>
  <c r="E58" i="36"/>
  <c r="D58" i="36"/>
  <c r="O57" i="36"/>
  <c r="N57" i="36"/>
  <c r="L57" i="36"/>
  <c r="K57" i="36"/>
  <c r="F57" i="36"/>
  <c r="E57" i="36"/>
  <c r="D57" i="36"/>
  <c r="K56" i="36"/>
  <c r="F56" i="36"/>
  <c r="E56" i="36"/>
  <c r="D56" i="36"/>
  <c r="K55" i="36"/>
  <c r="E55" i="36"/>
  <c r="D55" i="36"/>
  <c r="K54" i="36"/>
  <c r="E54" i="36"/>
  <c r="D54" i="36"/>
  <c r="K53" i="36"/>
  <c r="E53" i="36"/>
  <c r="D53" i="36"/>
  <c r="K52" i="36"/>
  <c r="E52" i="36"/>
  <c r="D52" i="36"/>
  <c r="O51" i="36"/>
  <c r="N51" i="36"/>
  <c r="L51" i="36"/>
  <c r="K51" i="36"/>
  <c r="F51" i="36"/>
  <c r="E51" i="36"/>
  <c r="D51" i="36"/>
  <c r="O50" i="36"/>
  <c r="N50" i="36"/>
  <c r="L50" i="36"/>
  <c r="K50" i="36"/>
  <c r="F50" i="36"/>
  <c r="E50" i="36"/>
  <c r="D50" i="36"/>
  <c r="O49" i="36"/>
  <c r="N49" i="36"/>
  <c r="L49" i="36"/>
  <c r="K49" i="36"/>
  <c r="F49" i="36"/>
  <c r="E49" i="36"/>
  <c r="D49" i="36"/>
  <c r="O48" i="36"/>
  <c r="N48" i="36"/>
  <c r="L48" i="36"/>
  <c r="K48" i="36"/>
  <c r="F48" i="36"/>
  <c r="E48" i="36"/>
  <c r="D48" i="36"/>
  <c r="O47" i="36"/>
  <c r="N47" i="36"/>
  <c r="L47" i="36"/>
  <c r="K47" i="36"/>
  <c r="F47" i="36"/>
  <c r="E47" i="36"/>
  <c r="D47" i="36"/>
  <c r="O46" i="36"/>
  <c r="N46" i="36"/>
  <c r="L46" i="36"/>
  <c r="K46" i="36"/>
  <c r="F46" i="36"/>
  <c r="E46" i="36"/>
  <c r="D46" i="36"/>
  <c r="O45" i="36"/>
  <c r="N45" i="36"/>
  <c r="L45" i="36"/>
  <c r="K45" i="36"/>
  <c r="F45" i="36"/>
  <c r="E45" i="36"/>
  <c r="D45" i="36"/>
  <c r="O44" i="36"/>
  <c r="N44" i="36"/>
  <c r="L44" i="36"/>
  <c r="K44" i="36"/>
  <c r="F44" i="36"/>
  <c r="E44" i="36"/>
  <c r="D44" i="36"/>
  <c r="O43" i="36"/>
  <c r="N43" i="36"/>
  <c r="L43" i="36"/>
  <c r="K43" i="36"/>
  <c r="F43" i="36"/>
  <c r="E43" i="36"/>
  <c r="D43" i="36"/>
  <c r="O42" i="36"/>
  <c r="N42" i="36"/>
  <c r="L42" i="36"/>
  <c r="K42" i="36"/>
  <c r="F42" i="36"/>
  <c r="E42" i="36"/>
  <c r="D42" i="36"/>
  <c r="O41" i="36"/>
  <c r="N41" i="36"/>
  <c r="L41" i="36"/>
  <c r="K41" i="36"/>
  <c r="F41" i="36"/>
  <c r="E41" i="36"/>
  <c r="D41" i="36"/>
  <c r="O40" i="36"/>
  <c r="N40" i="36"/>
  <c r="L40" i="36"/>
  <c r="K40" i="36"/>
  <c r="F40" i="36"/>
  <c r="E40" i="36"/>
  <c r="D40" i="36"/>
  <c r="O39" i="36"/>
  <c r="N39" i="36"/>
  <c r="L39" i="36"/>
  <c r="K39" i="36"/>
  <c r="F39" i="36"/>
  <c r="E39" i="36"/>
  <c r="D39" i="36"/>
  <c r="O33" i="36"/>
  <c r="N33" i="36"/>
  <c r="L33" i="36"/>
  <c r="F33" i="36"/>
  <c r="L32" i="36"/>
  <c r="J32" i="36"/>
  <c r="C32" i="36"/>
  <c r="E32" i="36" s="1"/>
  <c r="B32" i="36"/>
  <c r="D32" i="36" s="1"/>
  <c r="O31" i="36"/>
  <c r="N31" i="36"/>
  <c r="L31" i="36"/>
  <c r="K31" i="36"/>
  <c r="J31" i="36"/>
  <c r="F31" i="36"/>
  <c r="E31" i="36"/>
  <c r="D31" i="36"/>
  <c r="O30" i="36"/>
  <c r="N30" i="36"/>
  <c r="L30" i="36"/>
  <c r="K30" i="36"/>
  <c r="J30" i="36"/>
  <c r="F30" i="36"/>
  <c r="E30" i="36"/>
  <c r="D30" i="36"/>
  <c r="K29" i="36"/>
  <c r="J29" i="36"/>
  <c r="E29" i="36"/>
  <c r="D29" i="36"/>
  <c r="O28" i="36"/>
  <c r="N28" i="36"/>
  <c r="L28" i="36"/>
  <c r="K28" i="36"/>
  <c r="J28" i="36"/>
  <c r="F28" i="36"/>
  <c r="E28" i="36"/>
  <c r="D28" i="36"/>
  <c r="O27" i="36"/>
  <c r="N27" i="36"/>
  <c r="L27" i="36"/>
  <c r="K27" i="36"/>
  <c r="J27" i="36"/>
  <c r="F27" i="36"/>
  <c r="E27" i="36"/>
  <c r="D27" i="36"/>
  <c r="O26" i="36"/>
  <c r="N26" i="36"/>
  <c r="L26" i="36"/>
  <c r="K26" i="36"/>
  <c r="J26" i="36"/>
  <c r="F26" i="36"/>
  <c r="E26" i="36"/>
  <c r="D26" i="36"/>
  <c r="O25" i="36"/>
  <c r="N25" i="36"/>
  <c r="L25" i="36"/>
  <c r="K25" i="36"/>
  <c r="J25" i="36"/>
  <c r="F25" i="36"/>
  <c r="E25" i="36"/>
  <c r="D25" i="36"/>
  <c r="O24" i="36"/>
  <c r="N24" i="36"/>
  <c r="L24" i="36"/>
  <c r="K24" i="36"/>
  <c r="J24" i="36"/>
  <c r="F24" i="36"/>
  <c r="E24" i="36"/>
  <c r="D24" i="36"/>
  <c r="O23" i="36"/>
  <c r="N23" i="36"/>
  <c r="L23" i="36"/>
  <c r="K23" i="36"/>
  <c r="J23" i="36"/>
  <c r="F23" i="36"/>
  <c r="E23" i="36"/>
  <c r="D23" i="36"/>
  <c r="O22" i="36"/>
  <c r="N22" i="36"/>
  <c r="L22" i="36"/>
  <c r="K22" i="36"/>
  <c r="J22" i="36"/>
  <c r="F22" i="36"/>
  <c r="E22" i="36"/>
  <c r="D22" i="36"/>
  <c r="O21" i="36"/>
  <c r="N21" i="36"/>
  <c r="L21" i="36"/>
  <c r="K21" i="36"/>
  <c r="J21" i="36"/>
  <c r="F21" i="36"/>
  <c r="E21" i="36"/>
  <c r="D21" i="36"/>
  <c r="O20" i="36"/>
  <c r="N20" i="36"/>
  <c r="L20" i="36"/>
  <c r="K20" i="36"/>
  <c r="J20" i="36"/>
  <c r="F20" i="36"/>
  <c r="E20" i="36"/>
  <c r="D20" i="36"/>
  <c r="O19" i="36"/>
  <c r="N19" i="36"/>
  <c r="L19" i="36"/>
  <c r="K19" i="36"/>
  <c r="J19" i="36"/>
  <c r="F19" i="36"/>
  <c r="E19" i="36"/>
  <c r="D19" i="36"/>
  <c r="O18" i="36"/>
  <c r="N18" i="36"/>
  <c r="L18" i="36"/>
  <c r="K18" i="36"/>
  <c r="J18" i="36"/>
  <c r="F18" i="36"/>
  <c r="E18" i="36"/>
  <c r="D18" i="36"/>
  <c r="O17" i="36"/>
  <c r="N17" i="36"/>
  <c r="L17" i="36"/>
  <c r="K17" i="36"/>
  <c r="J17" i="36"/>
  <c r="F17" i="36"/>
  <c r="E17" i="36"/>
  <c r="D17" i="36"/>
  <c r="O16" i="36"/>
  <c r="N16" i="36"/>
  <c r="L16" i="36"/>
  <c r="K16" i="36"/>
  <c r="J16" i="36"/>
  <c r="F16" i="36"/>
  <c r="E16" i="36"/>
  <c r="D16" i="36"/>
  <c r="O15" i="36"/>
  <c r="N15" i="36"/>
  <c r="L15" i="36"/>
  <c r="K15" i="36"/>
  <c r="J15" i="36"/>
  <c r="F15" i="36"/>
  <c r="E15" i="36"/>
  <c r="D15" i="36"/>
  <c r="O14" i="36"/>
  <c r="N14" i="36"/>
  <c r="L14" i="36"/>
  <c r="K14" i="36"/>
  <c r="J14" i="36"/>
  <c r="F14" i="36"/>
  <c r="E14" i="36"/>
  <c r="D14" i="36"/>
  <c r="O13" i="36"/>
  <c r="N13" i="36"/>
  <c r="L13" i="36"/>
  <c r="K13" i="36"/>
  <c r="J13" i="36"/>
  <c r="F13" i="36"/>
  <c r="E13" i="36"/>
  <c r="D13" i="36"/>
  <c r="O12" i="36"/>
  <c r="N12" i="36"/>
  <c r="L12" i="36"/>
  <c r="K12" i="36"/>
  <c r="J12" i="36"/>
  <c r="F12" i="36"/>
  <c r="E12" i="36"/>
  <c r="D12" i="36"/>
  <c r="O11" i="36"/>
  <c r="N11" i="36"/>
  <c r="L11" i="36"/>
  <c r="K11" i="36"/>
  <c r="J11" i="36"/>
  <c r="F11" i="36"/>
  <c r="E11" i="36"/>
  <c r="D11" i="36"/>
  <c r="O10" i="36"/>
  <c r="N10" i="36"/>
  <c r="L10" i="36"/>
  <c r="K10" i="36"/>
  <c r="J10" i="36"/>
  <c r="F10" i="36"/>
  <c r="E10" i="36"/>
  <c r="D10" i="36"/>
  <c r="O9" i="36"/>
  <c r="N9" i="36"/>
  <c r="L9" i="36"/>
  <c r="K9" i="36"/>
  <c r="J9" i="36"/>
  <c r="F9" i="36"/>
  <c r="E9" i="36"/>
  <c r="D9" i="36"/>
  <c r="O8" i="36"/>
  <c r="N8" i="36"/>
  <c r="L8" i="36"/>
  <c r="K8" i="36"/>
  <c r="J8" i="36"/>
  <c r="F8" i="36"/>
  <c r="E8" i="36"/>
  <c r="D8" i="36"/>
  <c r="O7" i="36"/>
  <c r="N7" i="36"/>
  <c r="L7" i="36"/>
  <c r="K7" i="36"/>
  <c r="J7" i="36"/>
  <c r="F7" i="36"/>
  <c r="E7" i="36"/>
  <c r="D7" i="36"/>
  <c r="N5" i="36"/>
  <c r="J5" i="36"/>
  <c r="H5" i="36"/>
  <c r="D5" i="36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I8" i="34"/>
  <c r="H6" i="34"/>
  <c r="N6" i="34" s="1"/>
  <c r="G6" i="34"/>
  <c r="M6" i="34" s="1"/>
  <c r="Q5" i="34"/>
  <c r="M5" i="34"/>
  <c r="K5" i="34"/>
  <c r="H11" i="34"/>
  <c r="K61" i="3"/>
  <c r="J61" i="3"/>
  <c r="E61" i="3"/>
  <c r="N5" i="3"/>
  <c r="J5" i="3"/>
  <c r="H5" i="3"/>
  <c r="D5" i="3"/>
  <c r="O45" i="2"/>
  <c r="I45" i="2"/>
  <c r="C45" i="2"/>
  <c r="O25" i="2"/>
  <c r="K25" i="2"/>
  <c r="I25" i="2"/>
  <c r="E25" i="2"/>
  <c r="O5" i="2"/>
  <c r="K5" i="2"/>
  <c r="I5" i="2"/>
  <c r="E5" i="2"/>
  <c r="N69" i="3"/>
  <c r="O69" i="3"/>
  <c r="N70" i="3"/>
  <c r="O70" i="3"/>
  <c r="N71" i="3"/>
  <c r="O71" i="3"/>
  <c r="N72" i="3"/>
  <c r="O72" i="3"/>
  <c r="N73" i="3"/>
  <c r="O73" i="3"/>
  <c r="N74" i="3"/>
  <c r="O74" i="3"/>
  <c r="N75" i="3"/>
  <c r="O75" i="3"/>
  <c r="N76" i="3"/>
  <c r="O76" i="3"/>
  <c r="N77" i="3"/>
  <c r="O77" i="3"/>
  <c r="N78" i="3"/>
  <c r="O78" i="3"/>
  <c r="N79" i="3"/>
  <c r="O79" i="3"/>
  <c r="N80" i="3"/>
  <c r="O80" i="3"/>
  <c r="N84" i="3"/>
  <c r="O84" i="3"/>
  <c r="N85" i="3"/>
  <c r="O85" i="3"/>
  <c r="N86" i="3"/>
  <c r="O86" i="3"/>
  <c r="N96" i="3"/>
  <c r="O96" i="3"/>
  <c r="O68" i="3"/>
  <c r="N68" i="3"/>
  <c r="O62" i="3"/>
  <c r="N62" i="3"/>
  <c r="O60" i="3"/>
  <c r="N60" i="3"/>
  <c r="O59" i="3"/>
  <c r="N59" i="3"/>
  <c r="O53" i="3"/>
  <c r="N53" i="3"/>
  <c r="O51" i="3"/>
  <c r="N51" i="3"/>
  <c r="O50" i="3"/>
  <c r="N50" i="3"/>
  <c r="O49" i="3"/>
  <c r="N49" i="3"/>
  <c r="O48" i="3"/>
  <c r="N48" i="3"/>
  <c r="O47" i="3"/>
  <c r="N47" i="3"/>
  <c r="O46" i="3"/>
  <c r="N46" i="3"/>
  <c r="O45" i="3"/>
  <c r="N45" i="3"/>
  <c r="O44" i="3"/>
  <c r="N44" i="3"/>
  <c r="O43" i="3"/>
  <c r="N43" i="3"/>
  <c r="O42" i="3"/>
  <c r="N42" i="3"/>
  <c r="O41" i="3"/>
  <c r="N41" i="3"/>
  <c r="O40" i="3"/>
  <c r="N40" i="3"/>
  <c r="O39" i="3"/>
  <c r="N39" i="3"/>
  <c r="N8" i="3"/>
  <c r="O8" i="3"/>
  <c r="N9" i="3"/>
  <c r="O9" i="3"/>
  <c r="N10" i="3"/>
  <c r="O10" i="3"/>
  <c r="N11" i="3"/>
  <c r="O11" i="3"/>
  <c r="N12" i="3"/>
  <c r="O12" i="3"/>
  <c r="N13" i="3"/>
  <c r="O13" i="3"/>
  <c r="N14" i="3"/>
  <c r="O14" i="3"/>
  <c r="N15" i="3"/>
  <c r="O15" i="3"/>
  <c r="N16" i="3"/>
  <c r="O16" i="3"/>
  <c r="N17" i="3"/>
  <c r="O17" i="3"/>
  <c r="N18" i="3"/>
  <c r="O18" i="3"/>
  <c r="N19" i="3"/>
  <c r="O19" i="3"/>
  <c r="N20" i="3"/>
  <c r="O20" i="3"/>
  <c r="N21" i="3"/>
  <c r="O21" i="3"/>
  <c r="N22" i="3"/>
  <c r="O22" i="3"/>
  <c r="N23" i="3"/>
  <c r="O23" i="3"/>
  <c r="N24" i="3"/>
  <c r="O24" i="3"/>
  <c r="N25" i="3"/>
  <c r="O25" i="3"/>
  <c r="N26" i="3"/>
  <c r="O26" i="3"/>
  <c r="N27" i="3"/>
  <c r="O27" i="3"/>
  <c r="N28" i="3"/>
  <c r="O28" i="3"/>
  <c r="N29" i="3"/>
  <c r="O29" i="3"/>
  <c r="N30" i="3"/>
  <c r="O30" i="3"/>
  <c r="N31" i="3"/>
  <c r="O31" i="3"/>
  <c r="N33" i="3"/>
  <c r="O33" i="3"/>
  <c r="O7" i="3"/>
  <c r="N7" i="3"/>
  <c r="P59" i="2"/>
  <c r="O59" i="2"/>
  <c r="P49" i="2"/>
  <c r="O49" i="2"/>
  <c r="P48" i="2"/>
  <c r="O48" i="2"/>
  <c r="P39" i="2"/>
  <c r="O39" i="2"/>
  <c r="P38" i="2"/>
  <c r="O38" i="2"/>
  <c r="P36" i="2"/>
  <c r="O36" i="2"/>
  <c r="P35" i="2"/>
  <c r="O35" i="2"/>
  <c r="P34" i="2"/>
  <c r="O34" i="2"/>
  <c r="P29" i="2"/>
  <c r="O29" i="2"/>
  <c r="P28" i="2"/>
  <c r="O28" i="2"/>
  <c r="P8" i="2"/>
  <c r="O8" i="2"/>
  <c r="M49" i="2"/>
  <c r="M59" i="2"/>
  <c r="M48" i="2"/>
  <c r="G49" i="2"/>
  <c r="G48" i="2"/>
  <c r="G29" i="2"/>
  <c r="G34" i="2"/>
  <c r="G35" i="2"/>
  <c r="G36" i="2"/>
  <c r="G38" i="2"/>
  <c r="G39" i="2"/>
  <c r="G28" i="2"/>
  <c r="K69" i="3"/>
  <c r="L69" i="3"/>
  <c r="K70" i="3"/>
  <c r="L70" i="3"/>
  <c r="K71" i="3"/>
  <c r="L71" i="3"/>
  <c r="K72" i="3"/>
  <c r="L72" i="3"/>
  <c r="K73" i="3"/>
  <c r="L73" i="3"/>
  <c r="K74" i="3"/>
  <c r="L74" i="3"/>
  <c r="K75" i="3"/>
  <c r="L75" i="3"/>
  <c r="K76" i="3"/>
  <c r="L76" i="3"/>
  <c r="K77" i="3"/>
  <c r="L77" i="3"/>
  <c r="K78" i="3"/>
  <c r="L78" i="3"/>
  <c r="K79" i="3"/>
  <c r="L79" i="3"/>
  <c r="K80" i="3"/>
  <c r="L80" i="3"/>
  <c r="K81" i="3"/>
  <c r="K82" i="3"/>
  <c r="K83" i="3"/>
  <c r="K84" i="3"/>
  <c r="L84" i="3"/>
  <c r="K85" i="3"/>
  <c r="L85" i="3"/>
  <c r="K86" i="3"/>
  <c r="L86" i="3"/>
  <c r="K87" i="3"/>
  <c r="K88" i="3"/>
  <c r="K89" i="3"/>
  <c r="K90" i="3"/>
  <c r="K91" i="3"/>
  <c r="K92" i="3"/>
  <c r="K93" i="3"/>
  <c r="K94" i="3"/>
  <c r="J96" i="3"/>
  <c r="K96" i="3"/>
  <c r="L96" i="3"/>
  <c r="K68" i="3"/>
  <c r="L68" i="3"/>
  <c r="D69" i="3"/>
  <c r="E69" i="3"/>
  <c r="F69" i="3"/>
  <c r="D70" i="3"/>
  <c r="E70" i="3"/>
  <c r="F70" i="3"/>
  <c r="D71" i="3"/>
  <c r="E71" i="3"/>
  <c r="F71" i="3"/>
  <c r="D72" i="3"/>
  <c r="E72" i="3"/>
  <c r="F72" i="3"/>
  <c r="D73" i="3"/>
  <c r="E73" i="3"/>
  <c r="F73" i="3"/>
  <c r="D74" i="3"/>
  <c r="E74" i="3"/>
  <c r="F74" i="3"/>
  <c r="D75" i="3"/>
  <c r="E75" i="3"/>
  <c r="F75" i="3"/>
  <c r="D76" i="3"/>
  <c r="E76" i="3"/>
  <c r="F76" i="3"/>
  <c r="D77" i="3"/>
  <c r="E77" i="3"/>
  <c r="F77" i="3"/>
  <c r="D78" i="3"/>
  <c r="E78" i="3"/>
  <c r="F78" i="3"/>
  <c r="D79" i="3"/>
  <c r="E79" i="3"/>
  <c r="F79" i="3"/>
  <c r="D80" i="3"/>
  <c r="E80" i="3"/>
  <c r="F80" i="3"/>
  <c r="D81" i="3"/>
  <c r="E81" i="3"/>
  <c r="D82" i="3"/>
  <c r="E82" i="3"/>
  <c r="D83" i="3"/>
  <c r="E83" i="3"/>
  <c r="D84" i="3"/>
  <c r="E84" i="3"/>
  <c r="D85" i="3"/>
  <c r="E85" i="3"/>
  <c r="D86" i="3"/>
  <c r="E86" i="3"/>
  <c r="D87" i="3"/>
  <c r="E87" i="3"/>
  <c r="D88" i="3"/>
  <c r="E88" i="3"/>
  <c r="D89" i="3"/>
  <c r="E89" i="3"/>
  <c r="D90" i="3"/>
  <c r="E90" i="3"/>
  <c r="D91" i="3"/>
  <c r="E91" i="3"/>
  <c r="D92" i="3"/>
  <c r="E92" i="3"/>
  <c r="D93" i="3"/>
  <c r="E93" i="3"/>
  <c r="D94" i="3"/>
  <c r="E94" i="3"/>
  <c r="F96" i="3"/>
  <c r="F68" i="3"/>
  <c r="E68" i="3"/>
  <c r="D68" i="3"/>
  <c r="I95" i="3"/>
  <c r="K95" i="3" s="1"/>
  <c r="H95" i="3"/>
  <c r="J95" i="3" s="1"/>
  <c r="E95" i="3"/>
  <c r="D95" i="3"/>
  <c r="J40" i="3"/>
  <c r="K40" i="3"/>
  <c r="L40" i="3"/>
  <c r="J41" i="3"/>
  <c r="K41" i="3"/>
  <c r="L41" i="3"/>
  <c r="J42" i="3"/>
  <c r="K42" i="3"/>
  <c r="L42" i="3"/>
  <c r="J43" i="3"/>
  <c r="K43" i="3"/>
  <c r="L43" i="3"/>
  <c r="J44" i="3"/>
  <c r="K44" i="3"/>
  <c r="L44" i="3"/>
  <c r="J45" i="3"/>
  <c r="K45" i="3"/>
  <c r="L45" i="3"/>
  <c r="J46" i="3"/>
  <c r="K46" i="3"/>
  <c r="L46" i="3"/>
  <c r="J47" i="3"/>
  <c r="K47" i="3"/>
  <c r="L47" i="3"/>
  <c r="J48" i="3"/>
  <c r="K48" i="3"/>
  <c r="L48" i="3"/>
  <c r="J49" i="3"/>
  <c r="K49" i="3"/>
  <c r="L49" i="3"/>
  <c r="J50" i="3"/>
  <c r="K50" i="3"/>
  <c r="L50" i="3"/>
  <c r="J51" i="3"/>
  <c r="K51" i="3"/>
  <c r="L51" i="3"/>
  <c r="J52" i="3"/>
  <c r="K52" i="3"/>
  <c r="J53" i="3"/>
  <c r="K53" i="3"/>
  <c r="L53" i="3"/>
  <c r="J54" i="3"/>
  <c r="K54" i="3"/>
  <c r="J55" i="3"/>
  <c r="K55" i="3"/>
  <c r="J56" i="3"/>
  <c r="K56" i="3"/>
  <c r="J57" i="3"/>
  <c r="K57" i="3"/>
  <c r="J58" i="3"/>
  <c r="K58" i="3"/>
  <c r="J59" i="3"/>
  <c r="K59" i="3"/>
  <c r="L59" i="3"/>
  <c r="J60" i="3"/>
  <c r="K60" i="3"/>
  <c r="L60" i="3"/>
  <c r="K62" i="3"/>
  <c r="L62" i="3"/>
  <c r="L39" i="3"/>
  <c r="K39" i="3"/>
  <c r="J39" i="3"/>
  <c r="F40" i="3"/>
  <c r="F41" i="3"/>
  <c r="F42" i="3"/>
  <c r="F43" i="3"/>
  <c r="F44" i="3"/>
  <c r="F45" i="3"/>
  <c r="F46" i="3"/>
  <c r="F47" i="3"/>
  <c r="F48" i="3"/>
  <c r="F49" i="3"/>
  <c r="F50" i="3"/>
  <c r="F51" i="3"/>
  <c r="F53" i="3"/>
  <c r="F58" i="3"/>
  <c r="F59" i="3"/>
  <c r="F60" i="3"/>
  <c r="F62" i="3"/>
  <c r="F39" i="3"/>
  <c r="D40" i="3"/>
  <c r="E40" i="3"/>
  <c r="D41" i="3"/>
  <c r="E41" i="3"/>
  <c r="D42" i="3"/>
  <c r="E42" i="3"/>
  <c r="D43" i="3"/>
  <c r="E43" i="3"/>
  <c r="D44" i="3"/>
  <c r="E44" i="3"/>
  <c r="D45" i="3"/>
  <c r="E45" i="3"/>
  <c r="D46" i="3"/>
  <c r="E46" i="3"/>
  <c r="D47" i="3"/>
  <c r="E47" i="3"/>
  <c r="D48" i="3"/>
  <c r="E48" i="3"/>
  <c r="D49" i="3"/>
  <c r="E49" i="3"/>
  <c r="D50" i="3"/>
  <c r="E50" i="3"/>
  <c r="D51" i="3"/>
  <c r="E51" i="3"/>
  <c r="D52" i="3"/>
  <c r="E52" i="3"/>
  <c r="D53" i="3"/>
  <c r="E53" i="3"/>
  <c r="D54" i="3"/>
  <c r="E54" i="3"/>
  <c r="D55" i="3"/>
  <c r="E55" i="3"/>
  <c r="D56" i="3"/>
  <c r="E56" i="3"/>
  <c r="D57" i="3"/>
  <c r="E57" i="3"/>
  <c r="D58" i="3"/>
  <c r="E58" i="3"/>
  <c r="D59" i="3"/>
  <c r="E59" i="3"/>
  <c r="D60" i="3"/>
  <c r="E60" i="3"/>
  <c r="E39" i="3"/>
  <c r="D39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3" i="3"/>
  <c r="L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7" i="3"/>
  <c r="I32" i="3"/>
  <c r="K32" i="3" s="1"/>
  <c r="H32" i="3"/>
  <c r="J32" i="3" s="1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3" i="3"/>
  <c r="F7" i="3"/>
  <c r="C32" i="3"/>
  <c r="E32" i="3" s="1"/>
  <c r="B32" i="3"/>
  <c r="D32" i="3" s="1"/>
  <c r="M29" i="2"/>
  <c r="M34" i="2"/>
  <c r="M35" i="2"/>
  <c r="M36" i="2"/>
  <c r="M38" i="2"/>
  <c r="M39" i="2"/>
  <c r="M28" i="2"/>
  <c r="M9" i="2"/>
  <c r="M8" i="2"/>
  <c r="G9" i="2"/>
  <c r="G8" i="2"/>
  <c r="N7" i="34"/>
  <c r="N11" i="34"/>
  <c r="O15" i="34"/>
  <c r="M7" i="34"/>
  <c r="R7" i="34"/>
  <c r="H7" i="34"/>
  <c r="I7" i="34"/>
  <c r="Q7" i="34"/>
  <c r="D6" i="36"/>
  <c r="D38" i="36"/>
  <c r="B67" i="36"/>
  <c r="N67" i="36"/>
  <c r="G7" i="34"/>
  <c r="G11" i="34"/>
  <c r="I20" i="2" l="1"/>
  <c r="P32" i="47"/>
  <c r="P61" i="47"/>
  <c r="P50" i="2"/>
  <c r="O10" i="2"/>
  <c r="O30" i="2"/>
  <c r="C20" i="2"/>
  <c r="O6" i="36"/>
  <c r="C38" i="36"/>
  <c r="O67" i="36"/>
  <c r="L46" i="2"/>
  <c r="F46" i="2"/>
  <c r="K45" i="2"/>
  <c r="E45" i="2"/>
  <c r="E46" i="2"/>
  <c r="K46" i="2"/>
  <c r="P95" i="47"/>
  <c r="P13" i="2"/>
  <c r="D20" i="2"/>
  <c r="E62" i="47"/>
  <c r="P61" i="48"/>
  <c r="O38" i="36"/>
  <c r="C67" i="36"/>
  <c r="H67" i="36"/>
  <c r="J38" i="36"/>
  <c r="N6" i="36"/>
  <c r="I40" i="2"/>
  <c r="P61" i="46"/>
  <c r="C40" i="2"/>
  <c r="K62" i="47"/>
  <c r="I17" i="34"/>
  <c r="H17" i="34"/>
  <c r="E6" i="36"/>
  <c r="I6" i="36" s="1"/>
  <c r="I38" i="36"/>
  <c r="I67" i="36"/>
  <c r="J67" i="36"/>
  <c r="D67" i="36"/>
  <c r="N38" i="36"/>
  <c r="H38" i="36"/>
  <c r="B38" i="36"/>
  <c r="J6" i="36"/>
  <c r="K6" i="36"/>
  <c r="E38" i="36"/>
  <c r="K38" i="36"/>
  <c r="E67" i="36"/>
  <c r="I60" i="2"/>
  <c r="M15" i="34"/>
  <c r="O16" i="34"/>
  <c r="G33" i="2"/>
  <c r="R18" i="34"/>
  <c r="S18" i="34" s="1"/>
  <c r="Q15" i="2"/>
  <c r="J62" i="36"/>
  <c r="F61" i="36"/>
  <c r="L61" i="3"/>
  <c r="P41" i="3"/>
  <c r="P43" i="3"/>
  <c r="P44" i="3"/>
  <c r="P45" i="3"/>
  <c r="P46" i="3"/>
  <c r="P47" i="3"/>
  <c r="P48" i="3"/>
  <c r="P50" i="3"/>
  <c r="P51" i="3"/>
  <c r="P53" i="3"/>
  <c r="P59" i="3"/>
  <c r="I17" i="49"/>
  <c r="M30" i="2"/>
  <c r="N95" i="3"/>
  <c r="S7" i="34"/>
  <c r="S9" i="34"/>
  <c r="S8" i="34"/>
  <c r="P40" i="36"/>
  <c r="P42" i="36"/>
  <c r="P44" i="36"/>
  <c r="P50" i="36"/>
  <c r="E96" i="3"/>
  <c r="P70" i="3"/>
  <c r="P11" i="36"/>
  <c r="P15" i="36"/>
  <c r="O95" i="3"/>
  <c r="P60" i="3"/>
  <c r="F61" i="3"/>
  <c r="M53" i="2"/>
  <c r="Q32" i="2"/>
  <c r="Q31" i="2"/>
  <c r="G30" i="2"/>
  <c r="P76" i="36"/>
  <c r="P46" i="36"/>
  <c r="P27" i="36"/>
  <c r="P28" i="36"/>
  <c r="P30" i="36"/>
  <c r="P96" i="3"/>
  <c r="P68" i="3"/>
  <c r="P84" i="3"/>
  <c r="P77" i="3"/>
  <c r="P75" i="3"/>
  <c r="P73" i="3"/>
  <c r="P21" i="3"/>
  <c r="D61" i="3"/>
  <c r="S13" i="34"/>
  <c r="R17" i="34"/>
  <c r="S17" i="34" s="1"/>
  <c r="Q59" i="2"/>
  <c r="Q17" i="2"/>
  <c r="Q11" i="2"/>
  <c r="Q9" i="2"/>
  <c r="P96" i="36"/>
  <c r="L95" i="36"/>
  <c r="K62" i="36"/>
  <c r="P60" i="36"/>
  <c r="P31" i="36"/>
  <c r="P62" i="3"/>
  <c r="P30" i="3"/>
  <c r="P28" i="3"/>
  <c r="P26" i="3"/>
  <c r="P25" i="3"/>
  <c r="P23" i="3"/>
  <c r="P20" i="3"/>
  <c r="P18" i="3"/>
  <c r="P17" i="3"/>
  <c r="P16" i="3"/>
  <c r="P15" i="3"/>
  <c r="P14" i="3"/>
  <c r="P13" i="3"/>
  <c r="P11" i="3"/>
  <c r="Q58" i="2"/>
  <c r="O33" i="2"/>
  <c r="M10" i="2"/>
  <c r="P95" i="48"/>
  <c r="N95" i="36"/>
  <c r="P82" i="36"/>
  <c r="P72" i="36"/>
  <c r="P59" i="36"/>
  <c r="Q48" i="2"/>
  <c r="P30" i="2"/>
  <c r="Q16" i="2"/>
  <c r="P68" i="36"/>
  <c r="P70" i="36"/>
  <c r="P71" i="36"/>
  <c r="P74" i="36"/>
  <c r="P75" i="36"/>
  <c r="P77" i="36"/>
  <c r="P80" i="36"/>
  <c r="P79" i="36"/>
  <c r="P83" i="36"/>
  <c r="P81" i="36"/>
  <c r="P41" i="36"/>
  <c r="P7" i="36"/>
  <c r="P13" i="36"/>
  <c r="P14" i="36"/>
  <c r="P16" i="36"/>
  <c r="P17" i="36"/>
  <c r="P19" i="36"/>
  <c r="P20" i="36"/>
  <c r="P81" i="3"/>
  <c r="N61" i="3"/>
  <c r="O61" i="3"/>
  <c r="K33" i="3"/>
  <c r="P33" i="3"/>
  <c r="L32" i="3"/>
  <c r="P12" i="3"/>
  <c r="Q55" i="2"/>
  <c r="M33" i="2"/>
  <c r="D40" i="2"/>
  <c r="Q8" i="2"/>
  <c r="G50" i="2"/>
  <c r="M50" i="2"/>
  <c r="Q52" i="2"/>
  <c r="Q51" i="2"/>
  <c r="J60" i="2"/>
  <c r="O50" i="2"/>
  <c r="Q34" i="2"/>
  <c r="Q28" i="2"/>
  <c r="Q29" i="2"/>
  <c r="G10" i="2"/>
  <c r="Q57" i="2"/>
  <c r="Q56" i="2"/>
  <c r="Q54" i="2"/>
  <c r="Q49" i="2"/>
  <c r="P33" i="2"/>
  <c r="Q39" i="2"/>
  <c r="J40" i="2"/>
  <c r="M13" i="2"/>
  <c r="O13" i="2"/>
  <c r="Q12" i="2"/>
  <c r="P78" i="36"/>
  <c r="P29" i="36"/>
  <c r="P7" i="3"/>
  <c r="O32" i="3"/>
  <c r="J33" i="3"/>
  <c r="E33" i="3"/>
  <c r="F32" i="3"/>
  <c r="S12" i="34"/>
  <c r="S11" i="34"/>
  <c r="S15" i="34"/>
  <c r="Q19" i="2"/>
  <c r="Q18" i="2"/>
  <c r="O17" i="34"/>
  <c r="N15" i="34"/>
  <c r="R16" i="34"/>
  <c r="S16" i="34" s="1"/>
  <c r="S10" i="34"/>
  <c r="H15" i="34"/>
  <c r="S14" i="34"/>
  <c r="I16" i="34"/>
  <c r="Q36" i="2"/>
  <c r="P32" i="46"/>
  <c r="P69" i="36"/>
  <c r="P45" i="36"/>
  <c r="P47" i="36"/>
  <c r="P48" i="36"/>
  <c r="P49" i="36"/>
  <c r="P51" i="36"/>
  <c r="P43" i="36"/>
  <c r="K32" i="36"/>
  <c r="K33" i="36" s="1"/>
  <c r="P33" i="36"/>
  <c r="E33" i="36"/>
  <c r="P18" i="36"/>
  <c r="P21" i="36"/>
  <c r="P25" i="36"/>
  <c r="P26" i="36"/>
  <c r="E96" i="48"/>
  <c r="O95" i="36"/>
  <c r="F95" i="36"/>
  <c r="D96" i="36"/>
  <c r="P73" i="36"/>
  <c r="E96" i="36"/>
  <c r="L61" i="36"/>
  <c r="P62" i="36"/>
  <c r="P39" i="36"/>
  <c r="P57" i="36"/>
  <c r="P58" i="36"/>
  <c r="D62" i="36"/>
  <c r="E62" i="36"/>
  <c r="O61" i="36"/>
  <c r="N61" i="36"/>
  <c r="O32" i="36"/>
  <c r="D33" i="36"/>
  <c r="J33" i="36"/>
  <c r="P8" i="36"/>
  <c r="P9" i="36"/>
  <c r="P10" i="36"/>
  <c r="P12" i="36"/>
  <c r="P22" i="36"/>
  <c r="P23" i="36"/>
  <c r="P24" i="36"/>
  <c r="N32" i="36"/>
  <c r="F32" i="36"/>
  <c r="L95" i="3"/>
  <c r="P79" i="3"/>
  <c r="P78" i="3"/>
  <c r="P69" i="3"/>
  <c r="P82" i="3"/>
  <c r="F95" i="3"/>
  <c r="D96" i="3"/>
  <c r="P85" i="3"/>
  <c r="P80" i="3"/>
  <c r="P76" i="3"/>
  <c r="P74" i="3"/>
  <c r="P72" i="3"/>
  <c r="P71" i="3"/>
  <c r="P83" i="3"/>
  <c r="P40" i="3"/>
  <c r="P42" i="3"/>
  <c r="P8" i="3"/>
  <c r="P27" i="3"/>
  <c r="P24" i="3"/>
  <c r="P10" i="3"/>
  <c r="P86" i="3"/>
  <c r="P39" i="3"/>
  <c r="P49" i="3"/>
  <c r="E62" i="3"/>
  <c r="P9" i="3"/>
  <c r="P31" i="3"/>
  <c r="P29" i="3"/>
  <c r="P22" i="3"/>
  <c r="P19" i="3"/>
  <c r="D33" i="3"/>
  <c r="N32" i="3"/>
  <c r="H37" i="3"/>
  <c r="J37" i="3" s="1"/>
  <c r="Q38" i="2"/>
  <c r="P10" i="2"/>
  <c r="G15" i="34"/>
  <c r="N66" i="3"/>
  <c r="H66" i="3"/>
  <c r="J66" i="3"/>
  <c r="D66" i="3"/>
  <c r="D37" i="3"/>
  <c r="N37" i="3"/>
  <c r="Q35" i="2"/>
  <c r="Q14" i="2"/>
  <c r="G13" i="2"/>
  <c r="K62" i="48"/>
  <c r="K33" i="48"/>
  <c r="E33" i="48"/>
  <c r="K33" i="47"/>
  <c r="E96" i="46"/>
  <c r="D62" i="46"/>
  <c r="D33" i="46"/>
  <c r="E8" i="2" l="1"/>
  <c r="E9" i="2"/>
  <c r="F8" i="2"/>
  <c r="F9" i="2"/>
  <c r="Q30" i="2"/>
  <c r="Q10" i="2"/>
  <c r="K51" i="2"/>
  <c r="K47" i="2"/>
  <c r="L54" i="2"/>
  <c r="L47" i="2"/>
  <c r="L37" i="2"/>
  <c r="L27" i="2"/>
  <c r="K28" i="2"/>
  <c r="K27" i="2"/>
  <c r="E37" i="2"/>
  <c r="E27" i="2"/>
  <c r="F30" i="2"/>
  <c r="F27" i="2"/>
  <c r="L17" i="2"/>
  <c r="L7" i="2"/>
  <c r="K17" i="2"/>
  <c r="K7" i="2"/>
  <c r="E11" i="2"/>
  <c r="E7" i="2"/>
  <c r="F17" i="2"/>
  <c r="F7" i="2"/>
  <c r="Q50" i="2"/>
  <c r="Q13" i="2"/>
  <c r="P32" i="36"/>
  <c r="K38" i="2"/>
  <c r="K33" i="2"/>
  <c r="K35" i="2"/>
  <c r="K29" i="2"/>
  <c r="K31" i="2"/>
  <c r="K30" i="2"/>
  <c r="K39" i="2"/>
  <c r="K34" i="2"/>
  <c r="K36" i="2"/>
  <c r="K37" i="2"/>
  <c r="K32" i="2"/>
  <c r="E40" i="2"/>
  <c r="E35" i="2"/>
  <c r="E39" i="2"/>
  <c r="E33" i="2"/>
  <c r="E29" i="2"/>
  <c r="E28" i="2"/>
  <c r="E34" i="2"/>
  <c r="O40" i="2"/>
  <c r="E36" i="2"/>
  <c r="E30" i="2"/>
  <c r="E38" i="2"/>
  <c r="E32" i="2"/>
  <c r="E31" i="2"/>
  <c r="K50" i="2"/>
  <c r="K59" i="2"/>
  <c r="K57" i="2"/>
  <c r="K53" i="2"/>
  <c r="K49" i="2"/>
  <c r="K48" i="2"/>
  <c r="K54" i="2"/>
  <c r="Q33" i="2"/>
  <c r="L29" i="2"/>
  <c r="K58" i="2"/>
  <c r="K55" i="2"/>
  <c r="K52" i="2"/>
  <c r="K56" i="2"/>
  <c r="P61" i="3"/>
  <c r="L8" i="2"/>
  <c r="D62" i="3"/>
  <c r="L59" i="2"/>
  <c r="L28" i="2"/>
  <c r="K14" i="2"/>
  <c r="K9" i="2"/>
  <c r="L16" i="2"/>
  <c r="K8" i="2"/>
  <c r="E15" i="2"/>
  <c r="E18" i="2"/>
  <c r="L33" i="2"/>
  <c r="M40" i="2"/>
  <c r="L9" i="2"/>
  <c r="K13" i="2"/>
  <c r="K18" i="2"/>
  <c r="K19" i="2"/>
  <c r="P95" i="3"/>
  <c r="F38" i="2"/>
  <c r="L11" i="2"/>
  <c r="L12" i="2"/>
  <c r="L18" i="2"/>
  <c r="K10" i="2"/>
  <c r="K12" i="2"/>
  <c r="K16" i="2"/>
  <c r="K15" i="2"/>
  <c r="M20" i="2"/>
  <c r="K11" i="2"/>
  <c r="P32" i="3"/>
  <c r="L36" i="2"/>
  <c r="L38" i="2"/>
  <c r="L34" i="2"/>
  <c r="L39" i="2"/>
  <c r="L32" i="2"/>
  <c r="L31" i="2"/>
  <c r="F39" i="2"/>
  <c r="P40" i="2"/>
  <c r="F37" i="2"/>
  <c r="F35" i="2"/>
  <c r="L13" i="2"/>
  <c r="L10" i="2"/>
  <c r="L19" i="2"/>
  <c r="F14" i="2"/>
  <c r="L15" i="2"/>
  <c r="L14" i="2"/>
  <c r="F18" i="2"/>
  <c r="P20" i="2"/>
  <c r="F13" i="2"/>
  <c r="F19" i="2"/>
  <c r="F12" i="2"/>
  <c r="F15" i="2"/>
  <c r="F16" i="2"/>
  <c r="P95" i="36"/>
  <c r="L52" i="2"/>
  <c r="F36" i="2"/>
  <c r="F28" i="2"/>
  <c r="F40" i="2"/>
  <c r="F34" i="2"/>
  <c r="G40" i="2"/>
  <c r="F29" i="2"/>
  <c r="F33" i="2"/>
  <c r="F31" i="2"/>
  <c r="F32" i="2"/>
  <c r="E16" i="2"/>
  <c r="E19" i="2"/>
  <c r="E14" i="2"/>
  <c r="E12" i="2"/>
  <c r="F11" i="2"/>
  <c r="F10" i="2"/>
  <c r="L58" i="2"/>
  <c r="L51" i="2"/>
  <c r="L55" i="2"/>
  <c r="L57" i="2"/>
  <c r="L50" i="2"/>
  <c r="L49" i="2"/>
  <c r="M60" i="2"/>
  <c r="L56" i="2"/>
  <c r="L48" i="2"/>
  <c r="L53" i="2"/>
  <c r="L35" i="2"/>
  <c r="G20" i="2"/>
  <c r="E10" i="2"/>
  <c r="E17" i="2"/>
  <c r="E13" i="2"/>
  <c r="O20" i="2"/>
  <c r="L30" i="2"/>
  <c r="P61" i="36"/>
  <c r="Q40" i="2" l="1"/>
  <c r="K40" i="2"/>
  <c r="K60" i="2"/>
  <c r="K20" i="2"/>
  <c r="Q20" i="2"/>
  <c r="F20" i="2"/>
  <c r="L20" i="2"/>
  <c r="L60" i="2"/>
  <c r="L40" i="2"/>
  <c r="E20" i="2"/>
  <c r="L95" i="46" l="1"/>
  <c r="J95" i="46"/>
  <c r="N95" i="46"/>
  <c r="P95" i="46" s="1"/>
  <c r="D60" i="2"/>
  <c r="C60" i="2"/>
  <c r="E50" i="2" l="1"/>
  <c r="E47" i="2"/>
  <c r="F53" i="2"/>
  <c r="F47" i="2"/>
  <c r="G53" i="2"/>
  <c r="E53" i="2"/>
  <c r="F54" i="2"/>
  <c r="F51" i="2"/>
  <c r="F50" i="2"/>
  <c r="G60" i="2"/>
  <c r="E58" i="2"/>
  <c r="E51" i="2"/>
  <c r="O60" i="2"/>
  <c r="E48" i="2"/>
  <c r="P60" i="2"/>
  <c r="F48" i="2"/>
  <c r="P53" i="2"/>
  <c r="F57" i="2"/>
  <c r="F58" i="2"/>
  <c r="F55" i="2"/>
  <c r="F56" i="2"/>
  <c r="F59" i="2"/>
  <c r="E55" i="2"/>
  <c r="E54" i="2"/>
  <c r="E56" i="2"/>
  <c r="E52" i="2"/>
  <c r="E59" i="2"/>
  <c r="E49" i="2"/>
  <c r="O53" i="2"/>
  <c r="F52" i="2"/>
  <c r="F49" i="2"/>
  <c r="E57" i="2"/>
  <c r="Q60" i="2" l="1"/>
  <c r="F60" i="2"/>
  <c r="E60" i="2"/>
  <c r="Q53" i="2"/>
  <c r="AG67" i="89"/>
</calcChain>
</file>

<file path=xl/sharedStrings.xml><?xml version="1.0" encoding="utf-8"?>
<sst xmlns="http://schemas.openxmlformats.org/spreadsheetml/2006/main" count="1819" uniqueCount="237">
  <si>
    <t>D</t>
  </si>
  <si>
    <t>HL</t>
  </si>
  <si>
    <t>Intra UE</t>
  </si>
  <si>
    <t>Intra + Extra UE</t>
  </si>
  <si>
    <t>Vinho com DO</t>
  </si>
  <si>
    <t>Vinho com IG</t>
  </si>
  <si>
    <t>Vinho</t>
  </si>
  <si>
    <t>Porto</t>
  </si>
  <si>
    <t>Madeira</t>
  </si>
  <si>
    <t>Outros</t>
  </si>
  <si>
    <t>Vinhos Espumantes e Espumosos</t>
  </si>
  <si>
    <t>Outros Vinhos e Mostos</t>
  </si>
  <si>
    <t>Total</t>
  </si>
  <si>
    <t>Estrutura (%)</t>
  </si>
  <si>
    <t>Estrutura</t>
  </si>
  <si>
    <t>Extra UE</t>
  </si>
  <si>
    <t>Destino</t>
  </si>
  <si>
    <t>OUTROS DESTINOS</t>
  </si>
  <si>
    <t>TOTAL</t>
  </si>
  <si>
    <t>1.000 €</t>
  </si>
  <si>
    <t>Europa Comunitária</t>
  </si>
  <si>
    <t>Países Terceiros</t>
  </si>
  <si>
    <t>Preço Médio (€ / l)</t>
  </si>
  <si>
    <t>%</t>
  </si>
  <si>
    <t>Exportações por Tipo de Produto</t>
  </si>
  <si>
    <t>Análise Estatistica do Comércio Internacional de Vinho</t>
  </si>
  <si>
    <t>0 - Nota Introdutória</t>
  </si>
  <si>
    <t>Nota</t>
  </si>
  <si>
    <t>Todos os dados constantes no ficheiro têm como Fonte o Instituto Nacional de Estatistica (INE), pelo que os dados relativos ao Vinho com DOP Porto e Madeira podem diferir dos dados divulgados pelo Instituto dos Vinhos Douro e Porto, IP (IVDP, IP) e Instituto do Vinho, Bordado e do Artesanato da Madeira, IP (IVBAM, IP).</t>
  </si>
  <si>
    <t>Branco</t>
  </si>
  <si>
    <t>Tinto</t>
  </si>
  <si>
    <t>Evolução das Exportações com Destino a uma Seleção de Mercados (NC 2204)</t>
  </si>
  <si>
    <t>2014 - Dados Definitivos</t>
  </si>
  <si>
    <t>Até 2 Litros</t>
  </si>
  <si>
    <r>
      <rPr>
        <b/>
        <sz val="11"/>
        <color indexed="9"/>
        <rFont val="Symbol"/>
        <family val="1"/>
        <charset val="2"/>
      </rPr>
      <t xml:space="preserve">D </t>
    </r>
    <r>
      <rPr>
        <b/>
        <sz val="11"/>
        <color indexed="9"/>
        <rFont val="Calibri"/>
        <family val="2"/>
      </rPr>
      <t>2017 / 2016</t>
    </r>
  </si>
  <si>
    <t>2017/2016</t>
  </si>
  <si>
    <t>Superior a 10 Litros</t>
  </si>
  <si>
    <t>Superior a 2 até 10 Litros</t>
  </si>
  <si>
    <t>Vinho (ex-mesa)</t>
  </si>
  <si>
    <t>Vinho com Indicação de Casta</t>
  </si>
  <si>
    <t>jan - mar</t>
  </si>
  <si>
    <t>Evolução das Exportações de Vinho (ex-vinho de mesa) com Destino a uma Seleção de Mercados</t>
  </si>
  <si>
    <t>Superior a 2 litros até 10 litros</t>
  </si>
  <si>
    <t>Superior a 2 litros</t>
  </si>
  <si>
    <t>Até 2 litros</t>
  </si>
  <si>
    <t>Superior a 10 litros</t>
  </si>
  <si>
    <t>Evolução das Exportações de Vinho com DOP + Vinho com IGP + Vinho (ex-mesa) por Cor e Acondicionamento</t>
  </si>
  <si>
    <t>€ / Litro</t>
  </si>
  <si>
    <t>Evolução Recente da Balança Comercial (1.000 €)</t>
  </si>
  <si>
    <t xml:space="preserve">Evolução anual </t>
  </si>
  <si>
    <t>Exportações (1)</t>
  </si>
  <si>
    <t>Intra+ Extra</t>
  </si>
  <si>
    <t>INTA</t>
  </si>
  <si>
    <t>Extra</t>
  </si>
  <si>
    <t>TVH</t>
  </si>
  <si>
    <t>Importações (2)</t>
  </si>
  <si>
    <t>jan</t>
  </si>
  <si>
    <t>fev</t>
  </si>
  <si>
    <t>Saldo [ (1)-(2) ]</t>
  </si>
  <si>
    <t>mar</t>
  </si>
  <si>
    <t>abr</t>
  </si>
  <si>
    <t>Cobertura [ (1) / (2) ]</t>
  </si>
  <si>
    <t>mai</t>
  </si>
  <si>
    <t>jun</t>
  </si>
  <si>
    <t>jul</t>
  </si>
  <si>
    <t>ago</t>
  </si>
  <si>
    <t>set</t>
  </si>
  <si>
    <t>out</t>
  </si>
  <si>
    <t>nov</t>
  </si>
  <si>
    <t>dez</t>
  </si>
  <si>
    <t>TVH - Taxa de Variação Homóloga</t>
  </si>
  <si>
    <t>Importação</t>
  </si>
  <si>
    <t>Exportação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</si>
  <si>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</si>
  <si>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</si>
  <si>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</si>
  <si>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</si>
  <si>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</si>
  <si>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</si>
  <si>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</si>
  <si>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</si>
  <si>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</si>
  <si>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</si>
  <si>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</si>
  <si>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</si>
  <si>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1ª Trim</t>
  </si>
  <si>
    <t>2º Trim</t>
  </si>
  <si>
    <t>3º Trim</t>
  </si>
  <si>
    <t>4º Trim</t>
  </si>
  <si>
    <t>mês</t>
  </si>
  <si>
    <t>Mês</t>
  </si>
  <si>
    <t xml:space="preserve">             </t>
  </si>
  <si>
    <t>Evolução das Exportações de Vinho (NC 2204) por Mercado / Acondicionamento</t>
  </si>
  <si>
    <t>Evolução das Exportações de Vinho (ex-mesa) por Mercado / Acondicionamento</t>
  </si>
  <si>
    <t>Evolução das Exportações de Vinhos Espumantes e Espumosos por Mercado</t>
  </si>
  <si>
    <t>Evolução das Exportações de Vinhos Espumantes e Espumosos com Destino a uma Seleção de Mercados</t>
  </si>
  <si>
    <t>2016 -  Dados Definitivos</t>
  </si>
  <si>
    <t>3. Evolução Mensal e Timestral das Importações</t>
  </si>
  <si>
    <t>2 - Evolução  Mensal e Trimestral das Exportações</t>
  </si>
  <si>
    <t>Evolução  Mensal e Trimestral das Exportações</t>
  </si>
  <si>
    <t>Evolução  Mensal e Trimestral das Importações</t>
  </si>
  <si>
    <t>4 - Exportações por Tipo de Produto</t>
  </si>
  <si>
    <t>1 - Evolução Recente da Balança Comercial (1.000 €)</t>
  </si>
  <si>
    <t>2017 - Dados Definitivos</t>
  </si>
  <si>
    <t>Peso</t>
  </si>
  <si>
    <t xml:space="preserve">Peso </t>
  </si>
  <si>
    <t>2015 - Ddados Definitivos Revistos</t>
  </si>
  <si>
    <t>2019 - Dados Definitivos</t>
  </si>
  <si>
    <t>2018 - Dados Definitivos</t>
  </si>
  <si>
    <t>Vinho Certificado</t>
  </si>
  <si>
    <t>2020 - Dados Definitivos - 9 de setembro</t>
  </si>
  <si>
    <t>Vinho Licoroso com DO / IG</t>
  </si>
  <si>
    <t>Vinho Licoroso sem DO / IG</t>
  </si>
  <si>
    <t>Evolução das Exportações de Vinho com DO + IG + Vinho (ex-mesa) por Mercado / Acondicionamento</t>
  </si>
  <si>
    <t>Evolução das Exportações de Vinho com DO + Vinho com IG + Vinho (ex-mesa) com Destino a uma Seleção de Mercados</t>
  </si>
  <si>
    <t>Evolução das Exportações de Vinho com DO + IG por Mercado / Acondicionamento</t>
  </si>
  <si>
    <t>Evolução das Exportações de Vinho com DO + Vinho com IG  com Destino a uma Seleção de Mercados</t>
  </si>
  <si>
    <t>Evolução das Exportações de Vinho com DO por Mercado / Acondicionamento</t>
  </si>
  <si>
    <t>Evolução das Exportações de Vinho com DO Vinho Verde -  Branco e Acondicionamento até 2 litros - com Destino a uma Seleção de Mercados</t>
  </si>
  <si>
    <t>Evolução das Exportações de Vinho com IG por Mercado / Acondicionamento</t>
  </si>
  <si>
    <t>Evolução das Exportações de Vinho com IG com Destino a uma Seleção de Mercados</t>
  </si>
  <si>
    <t>Evolução das Exportações de Vinho Licoroso com DO Porto com Destino a uma Seleção de Mercados</t>
  </si>
  <si>
    <t>Evolução das Exportações de Vinho Licoroso com DO Porto por Mercado</t>
  </si>
  <si>
    <t>Evolução das Exportações de Vinho Licoroso com DO Madeira por Mercado</t>
  </si>
  <si>
    <t>Evolução das Exportações de Vinho Licoroso com DO Madeira com Destino a uma Seleção de Mercados</t>
  </si>
  <si>
    <t>2022 - Dados Preliminares</t>
  </si>
  <si>
    <t>Evolução das Exportações de Vinho com DO com Destino a uma Seleção de Mercados</t>
  </si>
  <si>
    <t>2021  - Dados Definitivos - 09-08-2022</t>
  </si>
  <si>
    <t>janeiro 2023 versus janeiro 2022</t>
  </si>
  <si>
    <t>2007/2022</t>
  </si>
  <si>
    <t>Ano Móvel</t>
  </si>
  <si>
    <t>fev 201 a jan 2022</t>
  </si>
  <si>
    <t>fev 22 a jan 2023</t>
  </si>
  <si>
    <t>D       2023/2022</t>
  </si>
  <si>
    <t>2023 /2022</t>
  </si>
  <si>
    <t>2023 / 2022</t>
  </si>
  <si>
    <t>2023/2022</t>
  </si>
  <si>
    <t>5 - Evolução das Exportações de Vinho (NC 2204) por Mercado / Acondicionamento</t>
  </si>
  <si>
    <t>6 - Evolução das Exportações com Destino a uma Selecção de Mercados</t>
  </si>
  <si>
    <t>7 - Evolução das Exportações de Vinho com DO + IG + Vinho ( ex-vinho mesa) por Mercado / Acondicionamento</t>
  </si>
  <si>
    <t>8 - Evolução das Exportações de Vinho com DO + Vinho com IG + Vinho (ex-vinho mesa) com Destino a uma Selecção de Mercados</t>
  </si>
  <si>
    <t>9 - Evolução das Exportações de Vinho com DO + IG por Mercado / Acondicionamento</t>
  </si>
  <si>
    <t>10 - Evolução das Exportações de Vinho com DO + Vinho com IG com Destino a uma Selecção de Mercados</t>
  </si>
  <si>
    <t>11 - Evolução das Exportações de Vinho com DO por Mercado / Acondicionamento</t>
  </si>
  <si>
    <t>12 - Evolução das Exportações de Vinho com DO com Destino a uma Selecção de Mercados</t>
  </si>
  <si>
    <t>13 - Evolução das Exportações de Vinho com DO Vinho Verde -  Branco e Acondicionamento até 2 litros - com Destino a uma Seleção de Mercados</t>
  </si>
  <si>
    <t>14 - Evolução das Exportações de Vinho com IG por Mercado / Acondicionamento</t>
  </si>
  <si>
    <t>15 - Evolução das Exportações de Vinho com IG com Destino a uma Seleção de Mercados</t>
  </si>
  <si>
    <t>16 - Evolução das Exportações de Vinho ( ex-vinho mesa) por Mercado / Acondicionamento</t>
  </si>
  <si>
    <t>17 - Evolução das Exportações de Vinho (ex-vinho mesa) com Destino a uma Seleção de Mercados</t>
  </si>
  <si>
    <t>18- Evolução das Exportações de Vinhos Espumantes e Espumosos por Mercado</t>
  </si>
  <si>
    <t>19 - Evolução das Exportações de Vinhos Espumantes e Espumosos com Destino a uma Seleção de Mercados</t>
  </si>
  <si>
    <t>20 - Evolução das Exportações de Vinho Licoroso com DO Porto por Mercado</t>
  </si>
  <si>
    <t>21 - Evolução das Exportações de Vinho Licoroso com DO Porto com Destino a uma Seleção de Mercados</t>
  </si>
  <si>
    <t>22 - Evolução das Exportações de Vinho Licoroso com DO Madeira por Mercado</t>
  </si>
  <si>
    <t>23 - Evolução das Exportações de Vinho Licoroso com DO Madeira com Destino a uma Seleção de Mercados</t>
  </si>
  <si>
    <t>FRANCA</t>
  </si>
  <si>
    <t>E.U.AMERICA</t>
  </si>
  <si>
    <t>ANGOLA</t>
  </si>
  <si>
    <t>BRASIL</t>
  </si>
  <si>
    <t>REINO UNIDO</t>
  </si>
  <si>
    <t>PAISES BAIXOS</t>
  </si>
  <si>
    <t>ALEMANHA</t>
  </si>
  <si>
    <t>CANADA</t>
  </si>
  <si>
    <t>BELGICA</t>
  </si>
  <si>
    <t>SUICA</t>
  </si>
  <si>
    <t>POLONIA</t>
  </si>
  <si>
    <t>SUECIA</t>
  </si>
  <si>
    <t>ESPANHA</t>
  </si>
  <si>
    <t>DINAMARCA</t>
  </si>
  <si>
    <t>FEDERAÇÃO RUSSA</t>
  </si>
  <si>
    <t>LUXEMBURGO</t>
  </si>
  <si>
    <t>FINLANDIA</t>
  </si>
  <si>
    <t>PAISES PT N/ DETERM.</t>
  </si>
  <si>
    <t>GUINE BISSAU</t>
  </si>
  <si>
    <t>NORUEGA</t>
  </si>
  <si>
    <t>CHINA</t>
  </si>
  <si>
    <t>COREIA DO SUL</t>
  </si>
  <si>
    <t>JAPAO</t>
  </si>
  <si>
    <t>LETONIA</t>
  </si>
  <si>
    <t>IRLANDA</t>
  </si>
  <si>
    <t>ITALIA</t>
  </si>
  <si>
    <t>REP. CHECA</t>
  </si>
  <si>
    <t>REINO UNIDO (IRLANDA DO NORTE)</t>
  </si>
  <si>
    <t>AUSTRIA</t>
  </si>
  <si>
    <t>ESTONIA</t>
  </si>
  <si>
    <t>LITUANIA</t>
  </si>
  <si>
    <t>CHIPRE</t>
  </si>
  <si>
    <t>ROMENIA</t>
  </si>
  <si>
    <t>REP. ESLOVACA</t>
  </si>
  <si>
    <t>BULGARIA</t>
  </si>
  <si>
    <t>SINGAPURA</t>
  </si>
  <si>
    <t>MACAU</t>
  </si>
  <si>
    <t>INDONESIA</t>
  </si>
  <si>
    <t>CABO VERDE</t>
  </si>
  <si>
    <t>S.TOME PRINCIPE</t>
  </si>
  <si>
    <t>UCRANIA</t>
  </si>
  <si>
    <t>AUSTRALIA</t>
  </si>
  <si>
    <t>MEXICO</t>
  </si>
  <si>
    <t>EMIRATOS ARABES</t>
  </si>
  <si>
    <t>TAIWAN</t>
  </si>
  <si>
    <t>SUAZILANDIA</t>
  </si>
  <si>
    <t>ISRAEL</t>
  </si>
  <si>
    <t>PARAGUAI</t>
  </si>
  <si>
    <t>TURQUIA</t>
  </si>
  <si>
    <t>GRECIA</t>
  </si>
  <si>
    <t>GANA</t>
  </si>
  <si>
    <t>MOCAMBIQUE</t>
  </si>
  <si>
    <t>MARROCOS</t>
  </si>
  <si>
    <t>SRI LANKA</t>
  </si>
  <si>
    <t>ANDORRA</t>
  </si>
  <si>
    <t>HUNGRIA</t>
  </si>
  <si>
    <t>BIELORRUSSIA</t>
  </si>
  <si>
    <t>CAMAROES</t>
  </si>
  <si>
    <t>VENEZUELA</t>
  </si>
  <si>
    <t>TIMOR LESTE</t>
  </si>
  <si>
    <t>NOVA ZELANDIA</t>
  </si>
  <si>
    <t>MALTA</t>
  </si>
  <si>
    <t>REP.DOMINICANA</t>
  </si>
  <si>
    <t>COSTA DO MARFIM</t>
  </si>
  <si>
    <t>GABAO</t>
  </si>
  <si>
    <t>INDIA</t>
  </si>
  <si>
    <t>ISLANDIA</t>
  </si>
  <si>
    <t>PROV/ABAST.BORDO PT</t>
  </si>
  <si>
    <t>BOLIVIA</t>
  </si>
  <si>
    <t>TAILANDIA</t>
  </si>
  <si>
    <t>SÃO BARTOLOMEU</t>
  </si>
  <si>
    <t>ESLOVENIA</t>
  </si>
  <si>
    <t>CURAÇAU</t>
  </si>
  <si>
    <t>HONG-KONG</t>
  </si>
  <si>
    <t>MALASIA</t>
  </si>
  <si>
    <t>GUINE EQUATORIAL</t>
  </si>
  <si>
    <t>ARUBA</t>
  </si>
  <si>
    <t>LIECHTENSTEIN</t>
  </si>
  <si>
    <t>CROACIA</t>
  </si>
  <si>
    <t>COSTA RICA</t>
  </si>
  <si>
    <t>GUATEMALA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</si>
</sst>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164" formatCode="0.0%"/>
    <numFmt numFmtId="165" formatCode="0.0"/>
    <numFmt numFmtId="166" formatCode="#,##0.0"/>
  </numFmts>
  <fonts count="20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9"/>
      <name val="Symbol"/>
      <family val="1"/>
      <charset val="2"/>
    </font>
    <font>
      <b/>
      <sz val="12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0"/>
      <name val="Symbol"/>
      <family val="1"/>
      <charset val="2"/>
    </font>
    <font>
      <b/>
      <i/>
      <sz val="11"/>
      <color theme="1"/>
      <name val="Calibri"/>
      <family val="2"/>
    </font>
    <font>
      <b/>
      <sz val="12"/>
      <color rgb="FF002060"/>
      <name val="Calibri"/>
      <family val="2"/>
    </font>
    <font>
      <b/>
      <sz val="9"/>
      <color theme="0"/>
      <name val="Symbol"/>
      <family val="1"/>
      <charset val="2"/>
    </font>
    <font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99">
    <border>
      <left/>
      <right/>
      <top/>
      <bottom/>
      <diagonal/>
    </border>
    <border>
      <left/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/>
      <top/>
      <bottom/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/>
      <top style="thin">
        <color theme="8" tint="-0.24994659260841701"/>
      </top>
      <bottom/>
      <diagonal/>
    </border>
    <border>
      <left/>
      <right/>
      <top style="thin">
        <color theme="8" tint="-0.24994659260841701"/>
      </top>
      <bottom/>
      <diagonal/>
    </border>
    <border>
      <left style="medium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/>
      <bottom style="thin">
        <color theme="8" tint="-0.24994659260841701"/>
      </bottom>
      <diagonal/>
    </border>
    <border>
      <left/>
      <right/>
      <top/>
      <bottom style="thin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/>
      <bottom/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 style="medium">
        <color theme="8" tint="-0.24994659260841701"/>
      </right>
      <top style="thin">
        <color theme="8" tint="-0.24994659260841701"/>
      </top>
      <bottom/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/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 style="thin">
        <color theme="8" tint="-0.24994659260841701"/>
      </right>
      <top/>
      <bottom/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0"/>
      </left>
      <right/>
      <top/>
      <bottom style="medium">
        <color theme="8" tint="-0.24994659260841701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8" tint="-0.24994659260841701"/>
      </bottom>
      <diagonal/>
    </border>
    <border>
      <left style="medium">
        <color theme="5" tint="-0.24994659260841701"/>
      </left>
      <right/>
      <top style="medium">
        <color theme="5" tint="-0.24994659260841701"/>
      </top>
      <bottom/>
      <diagonal/>
    </border>
    <border>
      <left style="medium">
        <color theme="5" tint="-0.24994659260841701"/>
      </left>
      <right/>
      <top/>
      <bottom/>
      <diagonal/>
    </border>
    <border>
      <left/>
      <right/>
      <top/>
      <bottom style="medium">
        <color theme="5" tint="-0.24994659260841701"/>
      </bottom>
      <diagonal/>
    </border>
    <border>
      <left style="medium">
        <color theme="5" tint="-0.24994659260841701"/>
      </left>
      <right/>
      <top/>
      <bottom style="medium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/>
      <bottom style="medium">
        <color theme="5" tint="-0.24994659260841701"/>
      </bottom>
      <diagonal/>
    </border>
    <border>
      <left style="medium">
        <color theme="5" tint="-0.24994659260841701"/>
      </left>
      <right style="medium">
        <color theme="5" tint="-0.24994659260841701"/>
      </right>
      <top/>
      <bottom style="medium">
        <color theme="5" tint="-0.24994659260841701"/>
      </bottom>
      <diagonal/>
    </border>
    <border>
      <left style="thin">
        <color theme="5" tint="-0.24994659260841701"/>
      </left>
      <right style="medium">
        <color theme="5" tint="-0.24994659260841701"/>
      </right>
      <top/>
      <bottom style="medium">
        <color theme="5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 style="medium">
        <color theme="8" tint="-0.24994659260841701"/>
      </bottom>
      <diagonal/>
    </border>
    <border>
      <left style="thin">
        <color theme="0"/>
      </left>
      <right style="thin">
        <color theme="0"/>
      </right>
      <top/>
      <bottom style="medium">
        <color theme="8" tint="-0.24994659260841701"/>
      </bottom>
      <diagonal/>
    </border>
    <border>
      <left style="medium">
        <color theme="0"/>
      </left>
      <right style="medium">
        <color theme="0"/>
      </right>
      <top style="medium">
        <color theme="8" tint="-0.24994659260841701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8" tint="-0.24994659260841701"/>
      </bottom>
      <diagonal/>
    </border>
    <border>
      <left style="medium">
        <color theme="0"/>
      </left>
      <right/>
      <top style="medium">
        <color theme="8" tint="-0.24994659260841701"/>
      </top>
      <bottom style="thin">
        <color theme="0"/>
      </bottom>
      <diagonal/>
    </border>
    <border>
      <left/>
      <right style="medium">
        <color theme="0"/>
      </right>
      <top style="medium">
        <color theme="8" tint="-0.24994659260841701"/>
      </top>
      <bottom style="thin">
        <color theme="0"/>
      </bottom>
      <diagonal/>
    </border>
    <border>
      <left/>
      <right/>
      <top style="medium">
        <color theme="8" tint="-0.24994659260841701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8" tint="-0.24994659260841701"/>
      </top>
      <bottom/>
      <diagonal/>
    </border>
    <border>
      <left style="thin">
        <color theme="0"/>
      </left>
      <right style="thin">
        <color theme="0"/>
      </right>
      <top style="medium">
        <color theme="8" tint="-0.24994659260841701"/>
      </top>
      <bottom/>
      <diagonal/>
    </border>
    <border>
      <left style="medium">
        <color theme="0"/>
      </left>
      <right style="thin">
        <color theme="0"/>
      </right>
      <top/>
      <bottom style="medium">
        <color theme="8" tint="-0.24994659260841701"/>
      </bottom>
      <diagonal/>
    </border>
    <border>
      <left/>
      <right style="medium">
        <color theme="0"/>
      </right>
      <top style="medium">
        <color theme="8" tint="-0.24994659260841701"/>
      </top>
      <bottom/>
      <diagonal/>
    </border>
    <border>
      <left style="medium">
        <color theme="0"/>
      </left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0"/>
      </left>
      <right style="medium">
        <color theme="8" tint="-0.24994659260841701"/>
      </right>
      <top/>
      <bottom/>
      <diagonal/>
    </border>
    <border>
      <left style="medium">
        <color theme="0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/>
      <top/>
      <bottom style="thin">
        <color theme="0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/>
      <top style="medium">
        <color theme="8" tint="-0.24994659260841701"/>
      </top>
      <bottom/>
      <diagonal/>
    </border>
    <border>
      <left/>
      <right style="medium">
        <color theme="0"/>
      </right>
      <top/>
      <bottom style="medium">
        <color theme="8" tint="-0.24994659260841701"/>
      </bottom>
      <diagonal/>
    </border>
    <border>
      <left/>
      <right/>
      <top/>
      <bottom style="thin">
        <color theme="0"/>
      </bottom>
      <diagonal/>
    </border>
    <border>
      <left style="medium">
        <color theme="0"/>
      </left>
      <right/>
      <top/>
      <bottom style="thin">
        <color theme="0"/>
      </bottom>
      <diagonal/>
    </border>
    <border>
      <left style="medium">
        <color theme="8" tint="-0.24994659260841701"/>
      </left>
      <right style="medium">
        <color theme="0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 style="medium">
        <color theme="0"/>
      </right>
      <top/>
      <bottom/>
      <diagonal/>
    </border>
    <border>
      <left style="medium">
        <color theme="8" tint="-0.24994659260841701"/>
      </left>
      <right style="medium">
        <color theme="0"/>
      </right>
      <top/>
      <bottom style="medium">
        <color theme="8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8" tint="-0.24994659260841701"/>
      </top>
      <bottom/>
      <diagonal/>
    </border>
    <border>
      <left style="medium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theme="0"/>
      </right>
      <top/>
      <bottom/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/>
      <top/>
      <bottom/>
      <diagonal/>
    </border>
    <border>
      <left style="thin">
        <color theme="8" tint="-0.24994659260841701"/>
      </left>
      <right style="medium">
        <color theme="8" tint="-0.24994659260841701"/>
      </right>
      <top/>
      <bottom style="thin">
        <color theme="8" tint="-0.24994659260841701"/>
      </bottom>
      <diagonal/>
    </border>
    <border>
      <left style="thin">
        <color theme="0"/>
      </left>
      <right style="medium">
        <color theme="0"/>
      </right>
      <top/>
      <bottom style="medium">
        <color theme="8" tint="-0.24994659260841701"/>
      </bottom>
      <diagonal/>
    </border>
    <border>
      <left style="thin">
        <color theme="0"/>
      </left>
      <right/>
      <top/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/>
      <top/>
      <bottom/>
      <diagonal/>
    </border>
    <border>
      <left style="thin">
        <color theme="8" tint="-0.24994659260841701"/>
      </left>
      <right/>
      <top style="medium">
        <color theme="8" tint="-0.24994659260841701"/>
      </top>
      <bottom/>
      <diagonal/>
    </border>
    <border>
      <left style="thin">
        <color theme="8" tint="-0.24994659260841701"/>
      </left>
      <right/>
      <top/>
      <bottom style="medium">
        <color theme="8" tint="-0.24994659260841701"/>
      </bottom>
      <diagonal/>
    </border>
    <border>
      <left/>
      <right style="thin">
        <color theme="8" tint="-0.24994659260841701"/>
      </right>
      <top/>
      <bottom/>
      <diagonal/>
    </border>
    <border>
      <left/>
      <right style="thin">
        <color theme="8" tint="-0.24994659260841701"/>
      </right>
      <top/>
      <bottom style="medium">
        <color theme="8" tint="-0.24994659260841701"/>
      </bottom>
      <diagonal/>
    </border>
    <border>
      <left/>
      <right style="thin">
        <color theme="8" tint="-0.24994659260841701"/>
      </right>
      <top style="medium">
        <color theme="8" tint="-0.24994659260841701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theme="8" tint="-0.24994659260841701"/>
      </bottom>
      <diagonal/>
    </border>
    <border>
      <left/>
      <right style="thin">
        <color theme="0"/>
      </right>
      <top style="thin">
        <color theme="0"/>
      </top>
      <bottom style="medium">
        <color theme="8" tint="-0.24994659260841701"/>
      </bottom>
      <diagonal/>
    </border>
    <border>
      <left/>
      <right style="medium">
        <color theme="0"/>
      </right>
      <top style="thin">
        <color theme="0"/>
      </top>
      <bottom style="medium">
        <color theme="8" tint="-0.24994659260841701"/>
      </bottom>
      <diagonal/>
    </border>
    <border>
      <left style="thin">
        <color theme="0"/>
      </left>
      <right/>
      <top style="medium">
        <color theme="8" tint="-0.24994659260841701"/>
      </top>
      <bottom/>
      <diagonal/>
    </border>
    <border>
      <left/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 style="thin">
        <color theme="0"/>
      </bottom>
      <diagonal/>
    </border>
    <border>
      <left style="thin">
        <color theme="0"/>
      </left>
      <right style="medium">
        <color theme="8" tint="-0.24994659260841701"/>
      </right>
      <top/>
      <bottom style="medium">
        <color theme="8" tint="-0.24994659260841701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1" fillId="0" borderId="0"/>
  </cellStyleXfs>
  <cellXfs count="372">
    <xf numFmtId="0" fontId="0" fillId="0" borderId="0" xfId="0"/>
    <xf numFmtId="0" fontId="8" fillId="0" borderId="0" xfId="0" applyFont="1"/>
    <xf numFmtId="164" fontId="0" fillId="0" borderId="0" xfId="0" applyNumberFormat="1"/>
    <xf numFmtId="0" fontId="10" fillId="0" borderId="0" xfId="0" applyFont="1"/>
    <xf numFmtId="0" fontId="11" fillId="0" borderId="0" xfId="0" applyFont="1"/>
    <xf numFmtId="0" fontId="7" fillId="0" borderId="0" xfId="1"/>
    <xf numFmtId="0" fontId="0" fillId="0" borderId="0" xfId="0" applyAlignment="1">
      <alignment vertical="top" wrapText="1"/>
    </xf>
    <xf numFmtId="0" fontId="12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164" fontId="0" fillId="0" borderId="4" xfId="0" applyNumberFormat="1" applyBorder="1"/>
    <xf numFmtId="0" fontId="8" fillId="0" borderId="6" xfId="0" applyFont="1" applyBorder="1"/>
    <xf numFmtId="0" fontId="8" fillId="0" borderId="7" xfId="0" applyFont="1" applyBorder="1"/>
    <xf numFmtId="164" fontId="8" fillId="0" borderId="7" xfId="0" applyNumberFormat="1" applyFont="1" applyBorder="1"/>
    <xf numFmtId="0" fontId="10" fillId="0" borderId="9" xfId="0" applyFont="1" applyBorder="1"/>
    <xf numFmtId="0" fontId="9" fillId="2" borderId="2" xfId="0" applyFont="1" applyFill="1" applyBorder="1" applyAlignment="1">
      <alignment horizontal="center"/>
    </xf>
    <xf numFmtId="3" fontId="8" fillId="0" borderId="6" xfId="0" applyNumberFormat="1" applyFont="1" applyBorder="1"/>
    <xf numFmtId="3" fontId="8" fillId="0" borderId="8" xfId="0" applyNumberFormat="1" applyFont="1" applyBorder="1"/>
    <xf numFmtId="3" fontId="0" fillId="0" borderId="2" xfId="0" applyNumberFormat="1" applyBorder="1"/>
    <xf numFmtId="3" fontId="0" fillId="0" borderId="1" xfId="0" applyNumberFormat="1" applyBorder="1"/>
    <xf numFmtId="3" fontId="0" fillId="0" borderId="3" xfId="0" applyNumberFormat="1" applyBorder="1"/>
    <xf numFmtId="3" fontId="0" fillId="0" borderId="5" xfId="0" applyNumberFormat="1" applyBorder="1"/>
    <xf numFmtId="0" fontId="10" fillId="0" borderId="12" xfId="0" applyFont="1" applyBorder="1"/>
    <xf numFmtId="2" fontId="8" fillId="0" borderId="3" xfId="0" applyNumberFormat="1" applyFont="1" applyBorder="1"/>
    <xf numFmtId="0" fontId="9" fillId="2" borderId="3" xfId="0" applyFont="1" applyFill="1" applyBorder="1" applyAlignment="1">
      <alignment horizontal="center"/>
    </xf>
    <xf numFmtId="6" fontId="9" fillId="2" borderId="4" xfId="0" applyNumberFormat="1" applyFont="1" applyFill="1" applyBorder="1" applyAlignment="1">
      <alignment horizontal="center"/>
    </xf>
    <xf numFmtId="2" fontId="0" fillId="0" borderId="2" xfId="0" applyNumberFormat="1" applyBorder="1"/>
    <xf numFmtId="2" fontId="0" fillId="0" borderId="0" xfId="0" applyNumberFormat="1"/>
    <xf numFmtId="2" fontId="8" fillId="0" borderId="6" xfId="0" applyNumberFormat="1" applyFont="1" applyBorder="1"/>
    <xf numFmtId="0" fontId="4" fillId="0" borderId="0" xfId="0" applyFont="1"/>
    <xf numFmtId="3" fontId="10" fillId="0" borderId="2" xfId="0" applyNumberFormat="1" applyFont="1" applyBorder="1"/>
    <xf numFmtId="0" fontId="0" fillId="0" borderId="15" xfId="0" applyBorder="1"/>
    <xf numFmtId="0" fontId="10" fillId="0" borderId="16" xfId="0" applyFont="1" applyBorder="1"/>
    <xf numFmtId="0" fontId="0" fillId="0" borderId="0" xfId="0" applyAlignment="1">
      <alignment horizontal="center"/>
    </xf>
    <xf numFmtId="0" fontId="8" fillId="0" borderId="6" xfId="0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0" fontId="0" fillId="0" borderId="2" xfId="0" applyBorder="1" applyAlignment="1">
      <alignment horizontal="left"/>
    </xf>
    <xf numFmtId="3" fontId="0" fillId="0" borderId="19" xfId="0" applyNumberFormat="1" applyBorder="1"/>
    <xf numFmtId="2" fontId="0" fillId="0" borderId="2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14" fillId="0" borderId="0" xfId="0" applyFont="1"/>
    <xf numFmtId="2" fontId="8" fillId="0" borderId="12" xfId="0" applyNumberFormat="1" applyFont="1" applyBorder="1"/>
    <xf numFmtId="2" fontId="8" fillId="0" borderId="9" xfId="0" applyNumberFormat="1" applyFont="1" applyBorder="1"/>
    <xf numFmtId="164" fontId="10" fillId="0" borderId="9" xfId="0" applyNumberFormat="1" applyFont="1" applyBorder="1"/>
    <xf numFmtId="0" fontId="10" fillId="0" borderId="2" xfId="0" applyFont="1" applyBorder="1"/>
    <xf numFmtId="164" fontId="10" fillId="0" borderId="0" xfId="0" applyNumberFormat="1" applyFont="1"/>
    <xf numFmtId="0" fontId="8" fillId="0" borderId="4" xfId="0" applyFont="1" applyBorder="1"/>
    <xf numFmtId="164" fontId="5" fillId="0" borderId="18" xfId="0" applyNumberFormat="1" applyFont="1" applyBorder="1" applyAlignment="1">
      <alignment horizontal="center"/>
    </xf>
    <xf numFmtId="164" fontId="5" fillId="0" borderId="17" xfId="0" applyNumberFormat="1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164" fontId="5" fillId="0" borderId="18" xfId="0" applyNumberFormat="1" applyFont="1" applyBorder="1"/>
    <xf numFmtId="164" fontId="5" fillId="0" borderId="23" xfId="0" applyNumberFormat="1" applyFont="1" applyBorder="1"/>
    <xf numFmtId="164" fontId="5" fillId="0" borderId="29" xfId="0" applyNumberFormat="1" applyFont="1" applyBorder="1"/>
    <xf numFmtId="164" fontId="5" fillId="0" borderId="17" xfId="0" applyNumberFormat="1" applyFont="1" applyBorder="1"/>
    <xf numFmtId="0" fontId="8" fillId="0" borderId="1" xfId="0" applyFont="1" applyBorder="1" applyAlignment="1">
      <alignment horizontal="center"/>
    </xf>
    <xf numFmtId="164" fontId="5" fillId="0" borderId="30" xfId="0" applyNumberFormat="1" applyFont="1" applyBorder="1"/>
    <xf numFmtId="164" fontId="5" fillId="0" borderId="32" xfId="0" applyNumberFormat="1" applyFont="1" applyBorder="1"/>
    <xf numFmtId="164" fontId="5" fillId="0" borderId="34" xfId="0" applyNumberFormat="1" applyFont="1" applyBorder="1"/>
    <xf numFmtId="164" fontId="5" fillId="0" borderId="35" xfId="0" applyNumberFormat="1" applyFont="1" applyBorder="1"/>
    <xf numFmtId="164" fontId="5" fillId="0" borderId="28" xfId="0" applyNumberFormat="1" applyFont="1" applyBorder="1"/>
    <xf numFmtId="2" fontId="8" fillId="0" borderId="4" xfId="0" applyNumberFormat="1" applyFont="1" applyBorder="1"/>
    <xf numFmtId="2" fontId="0" fillId="0" borderId="12" xfId="0" applyNumberFormat="1" applyBorder="1"/>
    <xf numFmtId="2" fontId="0" fillId="0" borderId="9" xfId="0" applyNumberFormat="1" applyBorder="1"/>
    <xf numFmtId="2" fontId="9" fillId="0" borderId="3" xfId="0" applyNumberFormat="1" applyFont="1" applyBorder="1"/>
    <xf numFmtId="164" fontId="9" fillId="0" borderId="17" xfId="0" applyNumberFormat="1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13" fillId="2" borderId="14" xfId="0" applyFont="1" applyFill="1" applyBorder="1" applyAlignment="1">
      <alignment horizontal="center"/>
    </xf>
    <xf numFmtId="0" fontId="0" fillId="0" borderId="9" xfId="0" applyBorder="1" applyAlignment="1">
      <alignment horizontal="left" indent="1"/>
    </xf>
    <xf numFmtId="0" fontId="0" fillId="0" borderId="9" xfId="0" applyBorder="1"/>
    <xf numFmtId="0" fontId="8" fillId="0" borderId="6" xfId="0" applyFont="1" applyBorder="1" applyAlignment="1">
      <alignment horizontal="left"/>
    </xf>
    <xf numFmtId="0" fontId="0" fillId="0" borderId="2" xfId="0" applyBorder="1" applyAlignment="1">
      <alignment horizontal="left" indent="1"/>
    </xf>
    <xf numFmtId="0" fontId="0" fillId="0" borderId="0" xfId="0" applyAlignment="1">
      <alignment horizontal="left" indent="1"/>
    </xf>
    <xf numFmtId="0" fontId="10" fillId="0" borderId="3" xfId="0" applyFont="1" applyBorder="1"/>
    <xf numFmtId="0" fontId="0" fillId="0" borderId="4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3" fontId="0" fillId="0" borderId="12" xfId="0" applyNumberFormat="1" applyBorder="1"/>
    <xf numFmtId="3" fontId="0" fillId="0" borderId="13" xfId="0" applyNumberFormat="1" applyBorder="1"/>
    <xf numFmtId="164" fontId="5" fillId="0" borderId="6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164" fontId="5" fillId="0" borderId="31" xfId="0" applyNumberFormat="1" applyFont="1" applyBorder="1" applyAlignment="1">
      <alignment horizontal="center"/>
    </xf>
    <xf numFmtId="164" fontId="5" fillId="0" borderId="24" xfId="0" applyNumberFormat="1" applyFont="1" applyBorder="1" applyAlignment="1">
      <alignment horizontal="center"/>
    </xf>
    <xf numFmtId="164" fontId="5" fillId="0" borderId="25" xfId="0" applyNumberFormat="1" applyFont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164" fontId="9" fillId="0" borderId="24" xfId="0" applyNumberFormat="1" applyFont="1" applyBorder="1" applyAlignment="1">
      <alignment horizontal="center"/>
    </xf>
    <xf numFmtId="2" fontId="9" fillId="0" borderId="10" xfId="0" applyNumberFormat="1" applyFont="1" applyBorder="1"/>
    <xf numFmtId="2" fontId="8" fillId="0" borderId="11" xfId="0" applyNumberFormat="1" applyFont="1" applyBorder="1"/>
    <xf numFmtId="164" fontId="9" fillId="0" borderId="29" xfId="0" applyNumberFormat="1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27" xfId="0" applyNumberFormat="1" applyFont="1" applyBorder="1" applyAlignment="1">
      <alignment horizontal="center"/>
    </xf>
    <xf numFmtId="2" fontId="9" fillId="0" borderId="19" xfId="0" applyNumberFormat="1" applyFont="1" applyBorder="1"/>
    <xf numFmtId="2" fontId="8" fillId="0" borderId="20" xfId="0" applyNumberFormat="1" applyFont="1" applyBorder="1"/>
    <xf numFmtId="164" fontId="9" fillId="0" borderId="28" xfId="0" applyNumberFormat="1" applyFont="1" applyBorder="1" applyAlignment="1">
      <alignment horizontal="center"/>
    </xf>
    <xf numFmtId="2" fontId="8" fillId="0" borderId="22" xfId="0" applyNumberFormat="1" applyFont="1" applyBorder="1"/>
    <xf numFmtId="2" fontId="8" fillId="0" borderId="21" xfId="0" applyNumberFormat="1" applyFont="1" applyBorder="1"/>
    <xf numFmtId="164" fontId="5" fillId="0" borderId="37" xfId="0" applyNumberFormat="1" applyFont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0" fontId="0" fillId="0" borderId="20" xfId="0" applyBorder="1"/>
    <xf numFmtId="0" fontId="6" fillId="0" borderId="0" xfId="0" applyFont="1"/>
    <xf numFmtId="164" fontId="5" fillId="0" borderId="1" xfId="0" applyNumberFormat="1" applyFont="1" applyBorder="1"/>
    <xf numFmtId="164" fontId="0" fillId="0" borderId="42" xfId="0" applyNumberFormat="1" applyBorder="1"/>
    <xf numFmtId="0" fontId="0" fillId="0" borderId="45" xfId="0" applyBorder="1"/>
    <xf numFmtId="3" fontId="6" fillId="0" borderId="0" xfId="0" applyNumberFormat="1" applyFont="1"/>
    <xf numFmtId="0" fontId="0" fillId="0" borderId="43" xfId="0" applyBorder="1"/>
    <xf numFmtId="6" fontId="8" fillId="0" borderId="0" xfId="0" applyNumberFormat="1" applyFont="1" applyAlignment="1">
      <alignment horizontal="right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9" xfId="0" applyBorder="1"/>
    <xf numFmtId="3" fontId="0" fillId="0" borderId="20" xfId="0" applyNumberFormat="1" applyBorder="1"/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right"/>
    </xf>
    <xf numFmtId="3" fontId="0" fillId="0" borderId="32" xfId="0" applyNumberFormat="1" applyBorder="1"/>
    <xf numFmtId="0" fontId="0" fillId="0" borderId="36" xfId="0" applyBorder="1"/>
    <xf numFmtId="3" fontId="0" fillId="0" borderId="34" xfId="0" applyNumberFormat="1" applyBorder="1"/>
    <xf numFmtId="0" fontId="0" fillId="0" borderId="34" xfId="0" applyBorder="1"/>
    <xf numFmtId="3" fontId="0" fillId="0" borderId="0" xfId="0" applyNumberFormat="1"/>
    <xf numFmtId="0" fontId="0" fillId="0" borderId="1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4" xfId="0" applyNumberFormat="1" applyBorder="1"/>
    <xf numFmtId="4" fontId="0" fillId="0" borderId="19" xfId="0" applyNumberFormat="1" applyBorder="1"/>
    <xf numFmtId="4" fontId="0" fillId="0" borderId="2" xfId="0" applyNumberFormat="1" applyBorder="1"/>
    <xf numFmtId="4" fontId="0" fillId="0" borderId="3" xfId="0" applyNumberFormat="1" applyBorder="1"/>
    <xf numFmtId="0" fontId="9" fillId="2" borderId="38" xfId="0" applyFont="1" applyFill="1" applyBorder="1" applyAlignment="1">
      <alignment horizontal="center" vertical="center"/>
    </xf>
    <xf numFmtId="0" fontId="9" fillId="2" borderId="51" xfId="0" applyFont="1" applyFill="1" applyBorder="1" applyAlignment="1">
      <alignment horizontal="center"/>
    </xf>
    <xf numFmtId="0" fontId="9" fillId="2" borderId="52" xfId="0" applyFont="1" applyFill="1" applyBorder="1" applyAlignment="1">
      <alignment horizontal="center" vertical="center"/>
    </xf>
    <xf numFmtId="0" fontId="13" fillId="2" borderId="60" xfId="0" applyFont="1" applyFill="1" applyBorder="1" applyAlignment="1">
      <alignment horizontal="center"/>
    </xf>
    <xf numFmtId="0" fontId="9" fillId="2" borderId="61" xfId="0" applyFont="1" applyFill="1" applyBorder="1" applyAlignment="1">
      <alignment horizontal="center"/>
    </xf>
    <xf numFmtId="0" fontId="9" fillId="2" borderId="62" xfId="0" applyFont="1" applyFill="1" applyBorder="1" applyAlignment="1">
      <alignment horizontal="center"/>
    </xf>
    <xf numFmtId="0" fontId="9" fillId="2" borderId="66" xfId="0" applyFont="1" applyFill="1" applyBorder="1" applyAlignment="1">
      <alignment horizontal="center"/>
    </xf>
    <xf numFmtId="0" fontId="9" fillId="2" borderId="39" xfId="0" applyFont="1" applyFill="1" applyBorder="1" applyAlignment="1">
      <alignment horizontal="center"/>
    </xf>
    <xf numFmtId="0" fontId="9" fillId="2" borderId="72" xfId="0" applyFont="1" applyFill="1" applyBorder="1" applyAlignment="1">
      <alignment horizontal="center"/>
    </xf>
    <xf numFmtId="0" fontId="9" fillId="2" borderId="75" xfId="0" applyFont="1" applyFill="1" applyBorder="1" applyAlignment="1">
      <alignment horizontal="center"/>
    </xf>
    <xf numFmtId="0" fontId="9" fillId="2" borderId="76" xfId="0" applyFont="1" applyFill="1" applyBorder="1" applyAlignment="1">
      <alignment horizontal="center"/>
    </xf>
    <xf numFmtId="0" fontId="9" fillId="2" borderId="79" xfId="0" applyFont="1" applyFill="1" applyBorder="1" applyAlignment="1">
      <alignment horizontal="center"/>
    </xf>
    <xf numFmtId="0" fontId="9" fillId="2" borderId="80" xfId="0" applyFont="1" applyFill="1" applyBorder="1" applyAlignment="1">
      <alignment horizontal="center"/>
    </xf>
    <xf numFmtId="3" fontId="0" fillId="0" borderId="24" xfId="0" applyNumberFormat="1" applyBorder="1"/>
    <xf numFmtId="3" fontId="10" fillId="0" borderId="24" xfId="0" applyNumberFormat="1" applyFont="1" applyBorder="1"/>
    <xf numFmtId="3" fontId="0" fillId="0" borderId="27" xfId="0" applyNumberFormat="1" applyBorder="1"/>
    <xf numFmtId="2" fontId="0" fillId="0" borderId="24" xfId="0" applyNumberFormat="1" applyBorder="1" applyAlignment="1">
      <alignment horizontal="center"/>
    </xf>
    <xf numFmtId="0" fontId="9" fillId="2" borderId="82" xfId="0" applyFont="1" applyFill="1" applyBorder="1" applyAlignment="1">
      <alignment horizontal="center"/>
    </xf>
    <xf numFmtId="3" fontId="8" fillId="0" borderId="31" xfId="0" applyNumberFormat="1" applyFont="1" applyBorder="1"/>
    <xf numFmtId="2" fontId="8" fillId="0" borderId="31" xfId="0" applyNumberFormat="1" applyFont="1" applyBorder="1"/>
    <xf numFmtId="3" fontId="0" fillId="0" borderId="33" xfId="0" applyNumberFormat="1" applyBorder="1"/>
    <xf numFmtId="3" fontId="8" fillId="0" borderId="31" xfId="0" applyNumberFormat="1" applyFon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2" fontId="8" fillId="0" borderId="31" xfId="0" applyNumberFormat="1" applyFont="1" applyBorder="1" applyAlignment="1">
      <alignment horizontal="center"/>
    </xf>
    <xf numFmtId="2" fontId="0" fillId="0" borderId="33" xfId="0" applyNumberFormat="1" applyBorder="1"/>
    <xf numFmtId="2" fontId="0" fillId="0" borderId="24" xfId="0" applyNumberFormat="1" applyBorder="1"/>
    <xf numFmtId="3" fontId="0" fillId="0" borderId="47" xfId="0" applyNumberFormat="1" applyBorder="1"/>
    <xf numFmtId="3" fontId="0" fillId="0" borderId="48" xfId="0" applyNumberFormat="1" applyBorder="1"/>
    <xf numFmtId="3" fontId="0" fillId="0" borderId="49" xfId="0" applyNumberFormat="1" applyBorder="1"/>
    <xf numFmtId="4" fontId="0" fillId="0" borderId="47" xfId="0" applyNumberFormat="1" applyBorder="1"/>
    <xf numFmtId="4" fontId="0" fillId="0" borderId="48" xfId="0" applyNumberFormat="1" applyBorder="1"/>
    <xf numFmtId="4" fontId="0" fillId="0" borderId="49" xfId="0" applyNumberFormat="1" applyBorder="1"/>
    <xf numFmtId="0" fontId="9" fillId="2" borderId="58" xfId="0" applyFont="1" applyFill="1" applyBorder="1" applyAlignment="1">
      <alignment horizontal="center"/>
    </xf>
    <xf numFmtId="0" fontId="9" fillId="2" borderId="83" xfId="0" applyFont="1" applyFill="1" applyBorder="1" applyAlignment="1">
      <alignment horizontal="center"/>
    </xf>
    <xf numFmtId="0" fontId="8" fillId="0" borderId="2" xfId="0" applyFont="1" applyBorder="1"/>
    <xf numFmtId="3" fontId="8" fillId="0" borderId="7" xfId="0" applyNumberFormat="1" applyFont="1" applyBorder="1"/>
    <xf numFmtId="3" fontId="8" fillId="0" borderId="35" xfId="0" applyNumberFormat="1" applyFont="1" applyBorder="1"/>
    <xf numFmtId="164" fontId="5" fillId="0" borderId="8" xfId="0" applyNumberFormat="1" applyFont="1" applyBorder="1"/>
    <xf numFmtId="164" fontId="5" fillId="0" borderId="14" xfId="0" applyNumberFormat="1" applyFont="1" applyBorder="1"/>
    <xf numFmtId="0" fontId="9" fillId="2" borderId="5" xfId="0" applyFont="1" applyFill="1" applyBorder="1" applyAlignment="1">
      <alignment horizontal="center"/>
    </xf>
    <xf numFmtId="3" fontId="0" fillId="0" borderId="6" xfId="0" applyNumberFormat="1" applyBorder="1"/>
    <xf numFmtId="3" fontId="0" fillId="0" borderId="84" xfId="0" applyNumberFormat="1" applyBorder="1"/>
    <xf numFmtId="3" fontId="0" fillId="0" borderId="7" xfId="0" applyNumberFormat="1" applyBorder="1"/>
    <xf numFmtId="0" fontId="0" fillId="0" borderId="7" xfId="0" applyBorder="1" applyAlignment="1">
      <alignment horizontal="center"/>
    </xf>
    <xf numFmtId="0" fontId="0" fillId="0" borderId="18" xfId="0" applyBorder="1"/>
    <xf numFmtId="4" fontId="0" fillId="0" borderId="6" xfId="0" applyNumberFormat="1" applyBorder="1"/>
    <xf numFmtId="4" fontId="0" fillId="0" borderId="84" xfId="0" applyNumberFormat="1" applyBorder="1"/>
    <xf numFmtId="0" fontId="9" fillId="2" borderId="66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10" fillId="0" borderId="20" xfId="0" applyFont="1" applyBorder="1"/>
    <xf numFmtId="0" fontId="10" fillId="0" borderId="14" xfId="0" applyFont="1" applyBorder="1"/>
    <xf numFmtId="0" fontId="14" fillId="0" borderId="19" xfId="0" applyFont="1" applyBorder="1"/>
    <xf numFmtId="3" fontId="10" fillId="0" borderId="19" xfId="0" applyNumberFormat="1" applyFont="1" applyBorder="1"/>
    <xf numFmtId="3" fontId="10" fillId="0" borderId="33" xfId="0" applyNumberFormat="1" applyFont="1" applyBorder="1"/>
    <xf numFmtId="164" fontId="17" fillId="0" borderId="18" xfId="0" applyNumberFormat="1" applyFont="1" applyBorder="1"/>
    <xf numFmtId="0" fontId="10" fillId="0" borderId="1" xfId="0" applyFont="1" applyBorder="1"/>
    <xf numFmtId="0" fontId="10" fillId="0" borderId="4" xfId="0" applyFont="1" applyBorder="1"/>
    <xf numFmtId="0" fontId="10" fillId="0" borderId="5" xfId="0" applyFont="1" applyBorder="1"/>
    <xf numFmtId="164" fontId="17" fillId="0" borderId="17" xfId="0" applyNumberFormat="1" applyFont="1" applyBorder="1"/>
    <xf numFmtId="2" fontId="5" fillId="0" borderId="3" xfId="0" applyNumberFormat="1" applyFont="1" applyBorder="1" applyAlignment="1">
      <alignment horizontal="center"/>
    </xf>
    <xf numFmtId="2" fontId="5" fillId="0" borderId="27" xfId="0" applyNumberFormat="1" applyFont="1" applyBorder="1" applyAlignment="1">
      <alignment horizontal="center"/>
    </xf>
    <xf numFmtId="2" fontId="17" fillId="0" borderId="2" xfId="0" applyNumberFormat="1" applyFont="1" applyBorder="1" applyAlignment="1">
      <alignment horizontal="center"/>
    </xf>
    <xf numFmtId="2" fontId="17" fillId="0" borderId="24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2" fontId="5" fillId="0" borderId="31" xfId="0" applyNumberFormat="1" applyFont="1" applyBorder="1" applyAlignment="1">
      <alignment horizontal="center"/>
    </xf>
    <xf numFmtId="2" fontId="17" fillId="0" borderId="3" xfId="0" applyNumberFormat="1" applyFont="1" applyBorder="1" applyAlignment="1">
      <alignment horizontal="center"/>
    </xf>
    <xf numFmtId="2" fontId="17" fillId="0" borderId="27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3" fontId="0" fillId="0" borderId="36" xfId="0" applyNumberFormat="1" applyBorder="1"/>
    <xf numFmtId="4" fontId="0" fillId="0" borderId="32" xfId="0" applyNumberFormat="1" applyBorder="1"/>
    <xf numFmtId="4" fontId="0" fillId="0" borderId="34" xfId="0" applyNumberFormat="1" applyBorder="1"/>
    <xf numFmtId="4" fontId="0" fillId="0" borderId="35" xfId="0" applyNumberFormat="1" applyBorder="1"/>
    <xf numFmtId="4" fontId="0" fillId="0" borderId="36" xfId="0" applyNumberFormat="1" applyBorder="1"/>
    <xf numFmtId="0" fontId="5" fillId="0" borderId="6" xfId="0" applyFont="1" applyBorder="1" applyAlignment="1">
      <alignment horizontal="center"/>
    </xf>
    <xf numFmtId="3" fontId="0" fillId="0" borderId="88" xfId="0" applyNumberFormat="1" applyBorder="1"/>
    <xf numFmtId="3" fontId="0" fillId="0" borderId="89" xfId="0" applyNumberFormat="1" applyBorder="1"/>
    <xf numFmtId="3" fontId="0" fillId="0" borderId="90" xfId="0" applyNumberFormat="1" applyBorder="1"/>
    <xf numFmtId="0" fontId="8" fillId="0" borderId="0" xfId="0" applyFont="1" applyAlignment="1">
      <alignment horizontal="right"/>
    </xf>
    <xf numFmtId="164" fontId="17" fillId="0" borderId="28" xfId="0" applyNumberFormat="1" applyFont="1" applyBorder="1"/>
    <xf numFmtId="164" fontId="17" fillId="0" borderId="14" xfId="0" applyNumberFormat="1" applyFont="1" applyBorder="1"/>
    <xf numFmtId="164" fontId="17" fillId="0" borderId="5" xfId="0" applyNumberFormat="1" applyFont="1" applyBorder="1"/>
    <xf numFmtId="164" fontId="17" fillId="0" borderId="1" xfId="0" applyNumberFormat="1" applyFont="1" applyBorder="1"/>
    <xf numFmtId="3" fontId="0" fillId="0" borderId="25" xfId="0" applyNumberFormat="1" applyBorder="1"/>
    <xf numFmtId="3" fontId="10" fillId="0" borderId="15" xfId="0" applyNumberFormat="1" applyFont="1" applyBorder="1"/>
    <xf numFmtId="3" fontId="10" fillId="0" borderId="81" xfId="0" applyNumberFormat="1" applyFont="1" applyBorder="1"/>
    <xf numFmtId="3" fontId="8" fillId="0" borderId="3" xfId="0" applyNumberFormat="1" applyFont="1" applyBorder="1"/>
    <xf numFmtId="164" fontId="10" fillId="4" borderId="2" xfId="0" applyNumberFormat="1" applyFont="1" applyFill="1" applyBorder="1"/>
    <xf numFmtId="164" fontId="10" fillId="4" borderId="24" xfId="0" applyNumberFormat="1" applyFont="1" applyFill="1" applyBorder="1"/>
    <xf numFmtId="164" fontId="10" fillId="4" borderId="12" xfId="0" applyNumberFormat="1" applyFont="1" applyFill="1" applyBorder="1"/>
    <xf numFmtId="164" fontId="10" fillId="4" borderId="25" xfId="0" applyNumberFormat="1" applyFont="1" applyFill="1" applyBorder="1"/>
    <xf numFmtId="164" fontId="10" fillId="4" borderId="15" xfId="0" applyNumberFormat="1" applyFont="1" applyFill="1" applyBorder="1"/>
    <xf numFmtId="164" fontId="10" fillId="4" borderId="81" xfId="0" applyNumberFormat="1" applyFont="1" applyFill="1" applyBorder="1"/>
    <xf numFmtId="164" fontId="10" fillId="4" borderId="3" xfId="0" applyNumberFormat="1" applyFont="1" applyFill="1" applyBorder="1"/>
    <xf numFmtId="164" fontId="10" fillId="4" borderId="27" xfId="0" applyNumberFormat="1" applyFont="1" applyFill="1" applyBorder="1"/>
    <xf numFmtId="164" fontId="14" fillId="4" borderId="3" xfId="0" applyNumberFormat="1" applyFont="1" applyFill="1" applyBorder="1"/>
    <xf numFmtId="164" fontId="14" fillId="4" borderId="27" xfId="0" applyNumberFormat="1" applyFont="1" applyFill="1" applyBorder="1"/>
    <xf numFmtId="3" fontId="10" fillId="0" borderId="12" xfId="0" applyNumberFormat="1" applyFont="1" applyBorder="1"/>
    <xf numFmtId="3" fontId="10" fillId="0" borderId="25" xfId="0" applyNumberFormat="1" applyFont="1" applyBorder="1"/>
    <xf numFmtId="3" fontId="8" fillId="0" borderId="27" xfId="0" applyNumberFormat="1" applyFont="1" applyBorder="1"/>
    <xf numFmtId="164" fontId="18" fillId="4" borderId="2" xfId="0" applyNumberFormat="1" applyFont="1" applyFill="1" applyBorder="1"/>
    <xf numFmtId="164" fontId="18" fillId="4" borderId="24" xfId="0" applyNumberFormat="1" applyFont="1" applyFill="1" applyBorder="1"/>
    <xf numFmtId="164" fontId="18" fillId="4" borderId="12" xfId="0" applyNumberFormat="1" applyFont="1" applyFill="1" applyBorder="1"/>
    <xf numFmtId="164" fontId="18" fillId="4" borderId="25" xfId="0" applyNumberFormat="1" applyFont="1" applyFill="1" applyBorder="1"/>
    <xf numFmtId="164" fontId="18" fillId="4" borderId="15" xfId="0" applyNumberFormat="1" applyFont="1" applyFill="1" applyBorder="1"/>
    <xf numFmtId="164" fontId="18" fillId="4" borderId="81" xfId="0" applyNumberFormat="1" applyFont="1" applyFill="1" applyBorder="1"/>
    <xf numFmtId="164" fontId="18" fillId="4" borderId="3" xfId="0" applyNumberFormat="1" applyFont="1" applyFill="1" applyBorder="1"/>
    <xf numFmtId="164" fontId="18" fillId="4" borderId="27" xfId="0" applyNumberFormat="1" applyFont="1" applyFill="1" applyBorder="1"/>
    <xf numFmtId="164" fontId="19" fillId="4" borderId="3" xfId="0" applyNumberFormat="1" applyFont="1" applyFill="1" applyBorder="1"/>
    <xf numFmtId="164" fontId="19" fillId="4" borderId="27" xfId="0" applyNumberFormat="1" applyFont="1" applyFill="1" applyBorder="1"/>
    <xf numFmtId="2" fontId="0" fillId="0" borderId="25" xfId="0" applyNumberFormat="1" applyBorder="1" applyAlignment="1">
      <alignment horizontal="center"/>
    </xf>
    <xf numFmtId="2" fontId="0" fillId="0" borderId="10" xfId="0" applyNumberFormat="1" applyBorder="1"/>
    <xf numFmtId="2" fontId="0" fillId="0" borderId="26" xfId="0" applyNumberFormat="1" applyBorder="1" applyAlignment="1">
      <alignment horizontal="center"/>
    </xf>
    <xf numFmtId="2" fontId="0" fillId="0" borderId="3" xfId="0" applyNumberFormat="1" applyBorder="1"/>
    <xf numFmtId="2" fontId="0" fillId="0" borderId="27" xfId="0" applyNumberFormat="1" applyBorder="1" applyAlignment="1">
      <alignment horizontal="center"/>
    </xf>
    <xf numFmtId="2" fontId="8" fillId="0" borderId="27" xfId="0" applyNumberFormat="1" applyFont="1" applyBorder="1" applyAlignment="1">
      <alignment horizontal="center"/>
    </xf>
    <xf numFmtId="164" fontId="14" fillId="4" borderId="7" xfId="0" applyNumberFormat="1" applyFont="1" applyFill="1" applyBorder="1"/>
    <xf numFmtId="164" fontId="14" fillId="4" borderId="31" xfId="0" applyNumberFormat="1" applyFont="1" applyFill="1" applyBorder="1"/>
    <xf numFmtId="164" fontId="10" fillId="4" borderId="19" xfId="0" applyNumberFormat="1" applyFont="1" applyFill="1" applyBorder="1"/>
    <xf numFmtId="164" fontId="10" fillId="4" borderId="33" xfId="0" applyNumberFormat="1" applyFont="1" applyFill="1" applyBorder="1"/>
    <xf numFmtId="164" fontId="10" fillId="4" borderId="0" xfId="0" applyNumberFormat="1" applyFont="1" applyFill="1"/>
    <xf numFmtId="164" fontId="18" fillId="4" borderId="0" xfId="0" applyNumberFormat="1" applyFont="1" applyFill="1"/>
    <xf numFmtId="164" fontId="10" fillId="4" borderId="4" xfId="0" applyNumberFormat="1" applyFont="1" applyFill="1" applyBorder="1"/>
    <xf numFmtId="164" fontId="10" fillId="4" borderId="20" xfId="0" applyNumberFormat="1" applyFont="1" applyFill="1" applyBorder="1"/>
    <xf numFmtId="164" fontId="14" fillId="4" borderId="6" xfId="0" applyNumberFormat="1" applyFont="1" applyFill="1" applyBorder="1" applyAlignment="1">
      <alignment horizontal="center"/>
    </xf>
    <xf numFmtId="164" fontId="14" fillId="4" borderId="31" xfId="0" applyNumberFormat="1" applyFont="1" applyFill="1" applyBorder="1" applyAlignment="1">
      <alignment horizontal="center"/>
    </xf>
    <xf numFmtId="9" fontId="14" fillId="4" borderId="7" xfId="0" applyNumberFormat="1" applyFont="1" applyFill="1" applyBorder="1"/>
    <xf numFmtId="9" fontId="14" fillId="4" borderId="31" xfId="0" applyNumberFormat="1" applyFont="1" applyFill="1" applyBorder="1"/>
    <xf numFmtId="164" fontId="14" fillId="4" borderId="6" xfId="0" applyNumberFormat="1" applyFont="1" applyFill="1" applyBorder="1"/>
    <xf numFmtId="164" fontId="18" fillId="4" borderId="33" xfId="0" applyNumberFormat="1" applyFont="1" applyFill="1" applyBorder="1"/>
    <xf numFmtId="164" fontId="19" fillId="4" borderId="7" xfId="0" applyNumberFormat="1" applyFont="1" applyFill="1" applyBorder="1"/>
    <xf numFmtId="164" fontId="19" fillId="4" borderId="31" xfId="0" applyNumberFormat="1" applyFont="1" applyFill="1" applyBorder="1"/>
    <xf numFmtId="6" fontId="9" fillId="2" borderId="5" xfId="0" applyNumberFormat="1" applyFont="1" applyFill="1" applyBorder="1" applyAlignment="1">
      <alignment horizontal="center"/>
    </xf>
    <xf numFmtId="6" fontId="9" fillId="2" borderId="61" xfId="0" applyNumberFormat="1" applyFont="1" applyFill="1" applyBorder="1" applyAlignment="1">
      <alignment horizontal="center"/>
    </xf>
    <xf numFmtId="164" fontId="10" fillId="4" borderId="32" xfId="0" applyNumberFormat="1" applyFont="1" applyFill="1" applyBorder="1"/>
    <xf numFmtId="164" fontId="10" fillId="4" borderId="34" xfId="0" applyNumberFormat="1" applyFont="1" applyFill="1" applyBorder="1"/>
    <xf numFmtId="164" fontId="10" fillId="4" borderId="36" xfId="0" applyNumberFormat="1" applyFont="1" applyFill="1" applyBorder="1"/>
    <xf numFmtId="0" fontId="9" fillId="2" borderId="92" xfId="0" applyFont="1" applyFill="1" applyBorder="1" applyAlignment="1">
      <alignment horizontal="center" vertical="center"/>
    </xf>
    <xf numFmtId="0" fontId="9" fillId="2" borderId="93" xfId="0" applyFont="1" applyFill="1" applyBorder="1" applyAlignment="1">
      <alignment horizontal="center"/>
    </xf>
    <xf numFmtId="0" fontId="9" fillId="2" borderId="94" xfId="0" applyFont="1" applyFill="1" applyBorder="1" applyAlignment="1">
      <alignment horizontal="center"/>
    </xf>
    <xf numFmtId="0" fontId="7" fillId="0" borderId="0" xfId="1" applyFill="1"/>
    <xf numFmtId="0" fontId="17" fillId="0" borderId="0" xfId="0" applyFont="1"/>
    <xf numFmtId="0" fontId="9" fillId="2" borderId="59" xfId="0" applyFont="1" applyFill="1" applyBorder="1" applyAlignment="1">
      <alignment horizontal="center"/>
    </xf>
    <xf numFmtId="165" fontId="0" fillId="0" borderId="0" xfId="0" applyNumberFormat="1"/>
    <xf numFmtId="0" fontId="9" fillId="0" borderId="52" xfId="0" applyFont="1" applyBorder="1" applyAlignment="1">
      <alignment vertical="center"/>
    </xf>
    <xf numFmtId="3" fontId="0" fillId="0" borderId="86" xfId="0" applyNumberFormat="1" applyBorder="1"/>
    <xf numFmtId="164" fontId="0" fillId="0" borderId="34" xfId="0" applyNumberFormat="1" applyBorder="1"/>
    <xf numFmtId="164" fontId="5" fillId="0" borderId="48" xfId="0" applyNumberFormat="1" applyFont="1" applyBorder="1"/>
    <xf numFmtId="164" fontId="5" fillId="0" borderId="85" xfId="0" applyNumberFormat="1" applyFont="1" applyBorder="1"/>
    <xf numFmtId="164" fontId="5" fillId="0" borderId="24" xfId="0" applyNumberFormat="1" applyFont="1" applyBorder="1"/>
    <xf numFmtId="164" fontId="5" fillId="0" borderId="49" xfId="0" applyNumberFormat="1" applyFont="1" applyBorder="1"/>
    <xf numFmtId="164" fontId="5" fillId="0" borderId="87" xfId="0" applyNumberFormat="1" applyFont="1" applyBorder="1"/>
    <xf numFmtId="164" fontId="5" fillId="0" borderId="27" xfId="0" applyNumberFormat="1" applyFont="1" applyBorder="1"/>
    <xf numFmtId="3" fontId="0" fillId="0" borderId="85" xfId="0" applyNumberFormat="1" applyBorder="1"/>
    <xf numFmtId="164" fontId="0" fillId="0" borderId="43" xfId="0" applyNumberFormat="1" applyBorder="1"/>
    <xf numFmtId="164" fontId="0" fillId="0" borderId="44" xfId="0" applyNumberFormat="1" applyBorder="1"/>
    <xf numFmtId="164" fontId="0" fillId="0" borderId="46" xfId="0" applyNumberFormat="1" applyBorder="1"/>
    <xf numFmtId="0" fontId="6" fillId="0" borderId="0" xfId="0" applyFont="1" applyAlignment="1">
      <alignment horizontal="center"/>
    </xf>
    <xf numFmtId="164" fontId="5" fillId="0" borderId="0" xfId="0" applyNumberFormat="1" applyFont="1"/>
    <xf numFmtId="164" fontId="5" fillId="0" borderId="4" xfId="0" applyNumberFormat="1" applyFont="1" applyBorder="1"/>
    <xf numFmtId="6" fontId="8" fillId="0" borderId="0" xfId="0" applyNumberFormat="1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3" fillId="0" borderId="0" xfId="0" applyFont="1"/>
    <xf numFmtId="0" fontId="9" fillId="0" borderId="7" xfId="0" applyFont="1" applyBorder="1" applyAlignment="1">
      <alignment horizontal="center"/>
    </xf>
    <xf numFmtId="0" fontId="13" fillId="0" borderId="7" xfId="0" applyFont="1" applyBorder="1"/>
    <xf numFmtId="0" fontId="9" fillId="0" borderId="88" xfId="0" applyFont="1" applyBorder="1" applyAlignment="1">
      <alignment horizontal="center"/>
    </xf>
    <xf numFmtId="166" fontId="0" fillId="0" borderId="0" xfId="0" applyNumberFormat="1"/>
    <xf numFmtId="4" fontId="0" fillId="0" borderId="24" xfId="0" applyNumberFormat="1" applyBorder="1"/>
    <xf numFmtId="3" fontId="0" fillId="0" borderId="31" xfId="0" applyNumberFormat="1" applyBorder="1"/>
    <xf numFmtId="3" fontId="0" fillId="0" borderId="96" xfId="0" applyNumberFormat="1" applyBorder="1"/>
    <xf numFmtId="0" fontId="9" fillId="2" borderId="38" xfId="0" applyFont="1" applyFill="1" applyBorder="1" applyAlignment="1">
      <alignment horizontal="center" vertical="center" wrapText="1"/>
    </xf>
    <xf numFmtId="0" fontId="9" fillId="2" borderId="98" xfId="0" applyFont="1" applyFill="1" applyBorder="1" applyAlignment="1">
      <alignment horizontal="center" wrapText="1"/>
    </xf>
    <xf numFmtId="164" fontId="5" fillId="0" borderId="87" xfId="0" applyNumberFormat="1" applyFont="1" applyBorder="1" applyAlignment="1">
      <alignment horizontal="center"/>
    </xf>
    <xf numFmtId="0" fontId="9" fillId="2" borderId="38" xfId="0" applyFont="1" applyFill="1" applyBorder="1" applyAlignment="1">
      <alignment horizontal="center" wrapText="1"/>
    </xf>
    <xf numFmtId="0" fontId="8" fillId="0" borderId="31" xfId="0" applyFont="1" applyBorder="1"/>
    <xf numFmtId="164" fontId="5" fillId="0" borderId="5" xfId="0" applyNumberFormat="1" applyFont="1" applyBorder="1"/>
    <xf numFmtId="0" fontId="6" fillId="0" borderId="1" xfId="0" applyFont="1" applyBorder="1"/>
    <xf numFmtId="3" fontId="0" fillId="0" borderId="14" xfId="0" applyNumberFormat="1" applyBorder="1"/>
    <xf numFmtId="0" fontId="6" fillId="0" borderId="88" xfId="0" applyFont="1" applyBorder="1"/>
    <xf numFmtId="164" fontId="5" fillId="0" borderId="88" xfId="0" applyNumberFormat="1" applyFont="1" applyBorder="1"/>
    <xf numFmtId="164" fontId="5" fillId="0" borderId="89" xfId="0" applyNumberFormat="1" applyFont="1" applyBorder="1"/>
    <xf numFmtId="4" fontId="0" fillId="0" borderId="33" xfId="0" applyNumberFormat="1" applyBorder="1"/>
    <xf numFmtId="4" fontId="0" fillId="0" borderId="27" xfId="0" applyNumberFormat="1" applyBorder="1"/>
    <xf numFmtId="4" fontId="0" fillId="0" borderId="31" xfId="0" applyNumberFormat="1" applyBorder="1"/>
    <xf numFmtId="3" fontId="0" fillId="0" borderId="8" xfId="0" applyNumberFormat="1" applyBorder="1"/>
    <xf numFmtId="0" fontId="15" fillId="0" borderId="0" xfId="0" applyFont="1" applyAlignment="1">
      <alignment horizontal="center"/>
    </xf>
    <xf numFmtId="0" fontId="9" fillId="2" borderId="53" xfId="0" applyFont="1" applyFill="1" applyBorder="1" applyAlignment="1">
      <alignment horizontal="center" vertical="center"/>
    </xf>
    <xf numFmtId="0" fontId="9" fillId="2" borderId="97" xfId="0" applyFont="1" applyFill="1" applyBorder="1" applyAlignment="1">
      <alignment horizontal="center" vertical="center"/>
    </xf>
    <xf numFmtId="0" fontId="9" fillId="2" borderId="74" xfId="0" applyFont="1" applyFill="1" applyBorder="1" applyAlignment="1">
      <alignment horizontal="center" vertical="center" wrapText="1"/>
    </xf>
    <xf numFmtId="0" fontId="9" fillId="2" borderId="82" xfId="0" applyFont="1" applyFill="1" applyBorder="1" applyAlignment="1">
      <alignment horizontal="center" vertical="center" wrapText="1"/>
    </xf>
    <xf numFmtId="0" fontId="9" fillId="2" borderId="53" xfId="0" applyFont="1" applyFill="1" applyBorder="1" applyAlignment="1">
      <alignment horizontal="center" vertical="center" wrapText="1"/>
    </xf>
    <xf numFmtId="0" fontId="9" fillId="2" borderId="55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56" xfId="0" applyFont="1" applyFill="1" applyBorder="1" applyAlignment="1">
      <alignment horizontal="center" vertical="center" wrapText="1"/>
    </xf>
    <xf numFmtId="0" fontId="9" fillId="2" borderId="58" xfId="0" applyFont="1" applyFill="1" applyBorder="1" applyAlignment="1">
      <alignment horizontal="center" vertical="center" wrapText="1"/>
    </xf>
    <xf numFmtId="0" fontId="9" fillId="2" borderId="57" xfId="0" applyFont="1" applyFill="1" applyBorder="1" applyAlignment="1">
      <alignment horizontal="center" vertical="center" wrapText="1"/>
    </xf>
    <xf numFmtId="0" fontId="9" fillId="2" borderId="50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95" xfId="0" applyFont="1" applyFill="1" applyBorder="1" applyAlignment="1">
      <alignment horizontal="center" vertical="center" wrapText="1"/>
    </xf>
    <xf numFmtId="0" fontId="9" fillId="2" borderId="83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73" xfId="0" applyFont="1" applyFill="1" applyBorder="1" applyAlignment="1">
      <alignment horizontal="center"/>
    </xf>
    <xf numFmtId="0" fontId="9" fillId="2" borderId="55" xfId="0" applyFont="1" applyFill="1" applyBorder="1" applyAlignment="1">
      <alignment horizontal="center"/>
    </xf>
    <xf numFmtId="0" fontId="9" fillId="2" borderId="54" xfId="0" applyFont="1" applyFill="1" applyBorder="1" applyAlignment="1">
      <alignment horizontal="center"/>
    </xf>
    <xf numFmtId="0" fontId="16" fillId="2" borderId="65" xfId="0" applyFont="1" applyFill="1" applyBorder="1" applyAlignment="1">
      <alignment horizontal="center" vertical="center" wrapText="1"/>
    </xf>
    <xf numFmtId="0" fontId="16" fillId="2" borderId="38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53" xfId="0" applyFont="1" applyFill="1" applyBorder="1" applyAlignment="1">
      <alignment horizontal="center"/>
    </xf>
    <xf numFmtId="0" fontId="9" fillId="3" borderId="40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/>
    </xf>
    <xf numFmtId="0" fontId="16" fillId="2" borderId="60" xfId="0" applyFont="1" applyFill="1" applyBorder="1" applyAlignment="1">
      <alignment horizontal="center" vertical="center" wrapText="1"/>
    </xf>
    <xf numFmtId="0" fontId="16" fillId="2" borderId="62" xfId="0" applyFont="1" applyFill="1" applyBorder="1" applyAlignment="1">
      <alignment horizontal="center" vertical="center" wrapText="1"/>
    </xf>
    <xf numFmtId="0" fontId="16" fillId="2" borderId="51" xfId="0" applyFont="1" applyFill="1" applyBorder="1" applyAlignment="1">
      <alignment horizontal="center" vertical="center" wrapText="1"/>
    </xf>
    <xf numFmtId="0" fontId="16" fillId="2" borderId="52" xfId="0" applyFont="1" applyFill="1" applyBorder="1" applyAlignment="1">
      <alignment horizontal="center" vertical="center" wrapText="1"/>
    </xf>
    <xf numFmtId="0" fontId="9" fillId="2" borderId="91" xfId="0" applyFont="1" applyFill="1" applyBorder="1" applyAlignment="1">
      <alignment horizontal="center"/>
    </xf>
    <xf numFmtId="0" fontId="9" fillId="2" borderId="78" xfId="0" applyFont="1" applyFill="1" applyBorder="1" applyAlignment="1">
      <alignment horizontal="center"/>
    </xf>
    <xf numFmtId="0" fontId="9" fillId="2" borderId="56" xfId="0" applyFont="1" applyFill="1" applyBorder="1" applyAlignment="1">
      <alignment horizontal="center"/>
    </xf>
    <xf numFmtId="0" fontId="9" fillId="2" borderId="74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9" fillId="2" borderId="65" xfId="0" applyFont="1" applyFill="1" applyBorder="1" applyAlignment="1">
      <alignment horizontal="center"/>
    </xf>
    <xf numFmtId="0" fontId="9" fillId="2" borderId="59" xfId="0" applyFont="1" applyFill="1" applyBorder="1" applyAlignment="1">
      <alignment horizontal="center"/>
    </xf>
    <xf numFmtId="6" fontId="9" fillId="2" borderId="19" xfId="0" applyNumberFormat="1" applyFont="1" applyFill="1" applyBorder="1" applyAlignment="1">
      <alignment horizontal="center"/>
    </xf>
    <xf numFmtId="0" fontId="9" fillId="2" borderId="68" xfId="0" applyFont="1" applyFill="1" applyBorder="1" applyAlignment="1">
      <alignment horizontal="center"/>
    </xf>
    <xf numFmtId="0" fontId="9" fillId="2" borderId="64" xfId="0" applyFont="1" applyFill="1" applyBorder="1" applyAlignment="1">
      <alignment horizontal="center"/>
    </xf>
    <xf numFmtId="0" fontId="9" fillId="2" borderId="67" xfId="0" applyFont="1" applyFill="1" applyBorder="1" applyAlignment="1">
      <alignment horizontal="center"/>
    </xf>
    <xf numFmtId="0" fontId="9" fillId="2" borderId="63" xfId="0" applyFont="1" applyFill="1" applyBorder="1" applyAlignment="1">
      <alignment horizontal="center"/>
    </xf>
    <xf numFmtId="0" fontId="9" fillId="2" borderId="77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 vertical="center"/>
    </xf>
    <xf numFmtId="49" fontId="9" fillId="2" borderId="19" xfId="0" applyNumberFormat="1" applyFont="1" applyFill="1" applyBorder="1" applyAlignment="1">
      <alignment horizontal="center"/>
    </xf>
    <xf numFmtId="49" fontId="9" fillId="2" borderId="20" xfId="0" applyNumberFormat="1" applyFont="1" applyFill="1" applyBorder="1" applyAlignment="1">
      <alignment horizontal="center"/>
    </xf>
    <xf numFmtId="0" fontId="9" fillId="2" borderId="69" xfId="0" applyFont="1" applyFill="1" applyBorder="1" applyAlignment="1">
      <alignment horizontal="center" vertical="center"/>
    </xf>
    <xf numFmtId="0" fontId="9" fillId="2" borderId="70" xfId="0" applyFont="1" applyFill="1" applyBorder="1" applyAlignment="1">
      <alignment horizontal="center" vertical="center"/>
    </xf>
    <xf numFmtId="0" fontId="9" fillId="2" borderId="7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</cellXfs>
  <cellStyles count="3">
    <cellStyle name="Hiperligação" xfId="1" builtinId="8"/>
    <cellStyle name="Normal" xfId="0" builtinId="0"/>
    <cellStyle name="Normal 2" xfId="2" xr:uid="{00000000-0005-0000-0000-000002000000}"/>
  </cellStyles>
  <dxfs count="18"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</dxfs>
  <tableStyles count="0" defaultTableStyle="TableStyleMedium2" defaultPivotStyle="PivotStyleLight16"/>
  <colors>
    <mruColors>
      <color rgb="FFB0DA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'1'!$A$6</c:f>
              <c:strCache>
                <c:ptCount val="1"/>
                <c:pt idx="0">
                  <c:v>Exportações (1)</c:v>
                </c:pt>
              </c:strCache>
            </c:strRef>
          </c:tx>
          <c:invertIfNegative val="0"/>
          <c:val>
            <c:numRef>
              <c:f>'1'!$B$6:$P$6</c:f>
              <c:numCache>
                <c:formatCode>#,##0</c:formatCode>
                <c:ptCount val="15"/>
                <c:pt idx="0">
                  <c:v>595986.61599999934</c:v>
                </c:pt>
                <c:pt idx="1">
                  <c:v>575965.5770000004</c:v>
                </c:pt>
                <c:pt idx="2">
                  <c:v>544011.29100000043</c:v>
                </c:pt>
                <c:pt idx="3">
                  <c:v>614380.20499999926</c:v>
                </c:pt>
                <c:pt idx="4">
                  <c:v>656918.26000000106</c:v>
                </c:pt>
                <c:pt idx="5">
                  <c:v>703504.83500000078</c:v>
                </c:pt>
                <c:pt idx="6">
                  <c:v>720793.56200000143</c:v>
                </c:pt>
                <c:pt idx="7">
                  <c:v>726284.80299999879</c:v>
                </c:pt>
                <c:pt idx="8">
                  <c:v>735533.90500000014</c:v>
                </c:pt>
                <c:pt idx="9">
                  <c:v>723973.625</c:v>
                </c:pt>
                <c:pt idx="10">
                  <c:v>778040.99999999534</c:v>
                </c:pt>
                <c:pt idx="11">
                  <c:v>800341.53700000001</c:v>
                </c:pt>
                <c:pt idx="12">
                  <c:v>819402.33799999987</c:v>
                </c:pt>
                <c:pt idx="13">
                  <c:v>856189.67600000137</c:v>
                </c:pt>
                <c:pt idx="14">
                  <c:v>925952.67900000024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6C-486A-9B1D-D8DD0E339D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684352"/>
        <c:axId val="39690240"/>
      </c:barChart>
      <c:catAx>
        <c:axId val="39684352"/>
        <c:scaling>
          <c:orientation val="minMax"/>
        </c:scaling>
        <c:delete val="1"/>
        <c:axPos val="b"/>
        <c:majorTickMark val="out"/>
        <c:minorTickMark val="none"/>
        <c:tickLblPos val="nextTo"/>
        <c:crossAx val="39690240"/>
        <c:crosses val="autoZero"/>
        <c:auto val="1"/>
        <c:lblAlgn val="ctr"/>
        <c:lblOffset val="100"/>
        <c:noMultiLvlLbl val="0"/>
      </c:catAx>
      <c:valAx>
        <c:axId val="3969024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39684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0.15259236826165959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'1'!$A$30</c:f>
              <c:strCache>
                <c:ptCount val="1"/>
                <c:pt idx="0">
                  <c:v>Importações (2)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'1'!$B$30:$P$30</c:f>
              <c:numCache>
                <c:formatCode>#,##0</c:formatCode>
                <c:ptCount val="15"/>
                <c:pt idx="0">
                  <c:v>575.60500000000002</c:v>
                </c:pt>
                <c:pt idx="1">
                  <c:v>741.03499999999963</c:v>
                </c:pt>
                <c:pt idx="2">
                  <c:v>1388.8809999999992</c:v>
                </c:pt>
                <c:pt idx="3">
                  <c:v>899.43600000000015</c:v>
                </c:pt>
                <c:pt idx="4">
                  <c:v>1170.3490000000002</c:v>
                </c:pt>
                <c:pt idx="5">
                  <c:v>1022.7370000000001</c:v>
                </c:pt>
                <c:pt idx="6">
                  <c:v>1030.066</c:v>
                </c:pt>
                <c:pt idx="7">
                  <c:v>1010.02</c:v>
                </c:pt>
                <c:pt idx="8">
                  <c:v>1183.202</c:v>
                </c:pt>
                <c:pt idx="9">
                  <c:v>1121.55</c:v>
                </c:pt>
                <c:pt idx="10">
                  <c:v>1027.2</c:v>
                </c:pt>
                <c:pt idx="11">
                  <c:v>1322.664</c:v>
                </c:pt>
                <c:pt idx="12">
                  <c:v>1463.875</c:v>
                </c:pt>
                <c:pt idx="13">
                  <c:v>1908.0899999999986</c:v>
                </c:pt>
                <c:pt idx="14">
                  <c:v>2403.679000000001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76-4AFD-80B9-D3A3938BBA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939392"/>
        <c:axId val="72940928"/>
      </c:barChart>
      <c:catAx>
        <c:axId val="729393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940928"/>
        <c:crosses val="autoZero"/>
        <c:auto val="1"/>
        <c:lblAlgn val="ctr"/>
        <c:lblOffset val="100"/>
        <c:noMultiLvlLbl val="0"/>
      </c:catAx>
      <c:valAx>
        <c:axId val="72940928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729393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'1'!$A$32</c:f>
              <c:strCache>
                <c:ptCount val="1"/>
                <c:pt idx="0">
                  <c:v>Saldo [ (1)-(2) ]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val>
            <c:numRef>
              <c:f>'1'!$B$32:$P$32</c:f>
              <c:numCache>
                <c:formatCode>#,##0</c:formatCode>
                <c:ptCount val="15"/>
                <c:pt idx="0">
                  <c:v>203117.0239999998</c:v>
                </c:pt>
                <c:pt idx="1">
                  <c:v>204244.86400000018</c:v>
                </c:pt>
                <c:pt idx="2">
                  <c:v>198400.41200000027</c:v>
                </c:pt>
                <c:pt idx="3">
                  <c:v>227324.11700000009</c:v>
                </c:pt>
                <c:pt idx="4">
                  <c:v>264760.33899999998</c:v>
                </c:pt>
                <c:pt idx="5">
                  <c:v>296419.00400000002</c:v>
                </c:pt>
                <c:pt idx="6">
                  <c:v>312165.44199999998</c:v>
                </c:pt>
                <c:pt idx="7">
                  <c:v>318321.61400000006</c:v>
                </c:pt>
                <c:pt idx="8">
                  <c:v>312463.31199999998</c:v>
                </c:pt>
                <c:pt idx="9">
                  <c:v>291587.27400000009</c:v>
                </c:pt>
                <c:pt idx="10">
                  <c:v>334649.34799999959</c:v>
                </c:pt>
                <c:pt idx="11">
                  <c:v>344816.77799999999</c:v>
                </c:pt>
                <c:pt idx="12">
                  <c:v>363008.511</c:v>
                </c:pt>
                <c:pt idx="13">
                  <c:v>460327.44400000002</c:v>
                </c:pt>
                <c:pt idx="14">
                  <c:v>495580.34200000018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22-49FD-A510-D3605B985D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952448"/>
        <c:axId val="72974720"/>
      </c:barChart>
      <c:catAx>
        <c:axId val="729524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974720"/>
        <c:crosses val="autoZero"/>
        <c:auto val="1"/>
        <c:lblAlgn val="ctr"/>
        <c:lblOffset val="100"/>
        <c:noMultiLvlLbl val="0"/>
      </c:catAx>
      <c:valAx>
        <c:axId val="7297472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729524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lineChart>
        <c:grouping val="stacked"/>
        <c:varyColors val="0"/>
        <c:ser>
          <c:idx val="0"/>
          <c:order val="0"/>
          <c:tx>
            <c:strRef>
              <c:f>'[2]1'!$A$12</c:f>
              <c:strCache>
                <c:ptCount val="1"/>
                <c:pt idx="0">
                  <c:v>Cobertura [ (1) / (2) ]</c:v>
                </c:pt>
              </c:strCache>
            </c:strRef>
          </c:tx>
          <c:marker>
            <c:symbol val="none"/>
          </c:marker>
          <c:cat>
            <c:numRef>
              <c:f>'[2]1'!$B$5:$F$5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'[2]1'!$B$12:$F$12</c:f>
              <c:numCache>
                <c:formatCode>General</c:formatCode>
                <c:ptCount val="5"/>
                <c:pt idx="0">
                  <c:v>9.4217210737695982</c:v>
                </c:pt>
                <c:pt idx="1">
                  <c:v>7.1670824030294336</c:v>
                </c:pt>
                <c:pt idx="2">
                  <c:v>6.8776220200097287</c:v>
                </c:pt>
                <c:pt idx="3">
                  <c:v>6.8650922333739492</c:v>
                </c:pt>
                <c:pt idx="4">
                  <c:v>7.8787262635609423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D6-45A0-BF27-58C6CF842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994176"/>
        <c:axId val="72995968"/>
      </c:lineChart>
      <c:catAx>
        <c:axId val="72994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995968"/>
        <c:crosses val="autoZero"/>
        <c:auto val="1"/>
        <c:lblAlgn val="ctr"/>
        <c:lblOffset val="100"/>
        <c:noMultiLvlLbl val="0"/>
      </c:catAx>
      <c:valAx>
        <c:axId val="7299596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729941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281660104986879E-2"/>
          <c:y val="0.1581353248625243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'1'!$A$8</c:f>
              <c:strCache>
                <c:ptCount val="1"/>
                <c:pt idx="0">
                  <c:v>Importações (2)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'1'!$B$8:$P$8</c:f>
              <c:numCache>
                <c:formatCode>#,##0</c:formatCode>
                <c:ptCount val="15"/>
                <c:pt idx="0">
                  <c:v>63256.660999999986</c:v>
                </c:pt>
                <c:pt idx="1">
                  <c:v>80362.627999999997</c:v>
                </c:pt>
                <c:pt idx="2">
                  <c:v>79098.747999999992</c:v>
                </c:pt>
                <c:pt idx="3">
                  <c:v>89493.365000000005</c:v>
                </c:pt>
                <c:pt idx="4">
                  <c:v>81914.569000000003</c:v>
                </c:pt>
                <c:pt idx="5">
                  <c:v>86371.3</c:v>
                </c:pt>
                <c:pt idx="6">
                  <c:v>122399.001</c:v>
                </c:pt>
                <c:pt idx="7">
                  <c:v>125153.99099999999</c:v>
                </c:pt>
                <c:pt idx="8">
                  <c:v>116754.90900000001</c:v>
                </c:pt>
                <c:pt idx="9">
                  <c:v>110190.53600000002</c:v>
                </c:pt>
                <c:pt idx="10">
                  <c:v>137205.92600000018</c:v>
                </c:pt>
                <c:pt idx="11">
                  <c:v>154727.05100000001</c:v>
                </c:pt>
                <c:pt idx="12">
                  <c:v>169208.33799999999</c:v>
                </c:pt>
                <c:pt idx="13">
                  <c:v>166254.71299999979</c:v>
                </c:pt>
                <c:pt idx="14">
                  <c:v>167736.79199999999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F1-4749-85EC-557F8F1F9D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701504"/>
        <c:axId val="71389952"/>
      </c:barChart>
      <c:catAx>
        <c:axId val="39701504"/>
        <c:scaling>
          <c:orientation val="minMax"/>
        </c:scaling>
        <c:delete val="1"/>
        <c:axPos val="b"/>
        <c:majorTickMark val="out"/>
        <c:minorTickMark val="none"/>
        <c:tickLblPos val="nextTo"/>
        <c:crossAx val="71389952"/>
        <c:crosses val="autoZero"/>
        <c:auto val="1"/>
        <c:lblAlgn val="ctr"/>
        <c:lblOffset val="100"/>
        <c:noMultiLvlLbl val="0"/>
      </c:catAx>
      <c:valAx>
        <c:axId val="71389952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397015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'1'!$A$10</c:f>
              <c:strCache>
                <c:ptCount val="1"/>
                <c:pt idx="0">
                  <c:v>Saldo [ (1)-(2) ]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val>
            <c:numRef>
              <c:f>'1'!$B$10:$P$10</c:f>
              <c:numCache>
                <c:formatCode>#,##0</c:formatCode>
                <c:ptCount val="15"/>
                <c:pt idx="0">
                  <c:v>532729.95499999938</c:v>
                </c:pt>
                <c:pt idx="1">
                  <c:v>495602.94900000037</c:v>
                </c:pt>
                <c:pt idx="2">
                  <c:v>464912.54300000041</c:v>
                </c:pt>
                <c:pt idx="3">
                  <c:v>524886.83999999927</c:v>
                </c:pt>
                <c:pt idx="4">
                  <c:v>575003.69100000104</c:v>
                </c:pt>
                <c:pt idx="5">
                  <c:v>617133.53500000073</c:v>
                </c:pt>
                <c:pt idx="6">
                  <c:v>598394.56100000138</c:v>
                </c:pt>
                <c:pt idx="7">
                  <c:v>601130.81199999875</c:v>
                </c:pt>
                <c:pt idx="8">
                  <c:v>618778.99600000016</c:v>
                </c:pt>
                <c:pt idx="9">
                  <c:v>613783.08899999992</c:v>
                </c:pt>
                <c:pt idx="10">
                  <c:v>640835.07399999513</c:v>
                </c:pt>
                <c:pt idx="11">
                  <c:v>645614.48600000003</c:v>
                </c:pt>
                <c:pt idx="12">
                  <c:v>650193.99999999988</c:v>
                </c:pt>
                <c:pt idx="13">
                  <c:v>689934.96300000162</c:v>
                </c:pt>
                <c:pt idx="14">
                  <c:v>758215.88700000022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BB-478F-A562-6183FD33D1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173568"/>
        <c:axId val="40175104"/>
      </c:barChart>
      <c:catAx>
        <c:axId val="40173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175104"/>
        <c:crosses val="autoZero"/>
        <c:auto val="1"/>
        <c:lblAlgn val="ctr"/>
        <c:lblOffset val="100"/>
        <c:noMultiLvlLbl val="0"/>
      </c:catAx>
      <c:valAx>
        <c:axId val="4017510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40173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lineChart>
        <c:grouping val="stacked"/>
        <c:varyColors val="0"/>
        <c:ser>
          <c:idx val="0"/>
          <c:order val="0"/>
          <c:tx>
            <c:strRef>
              <c:f>'[2]1'!$A$12</c:f>
              <c:strCache>
                <c:ptCount val="1"/>
                <c:pt idx="0">
                  <c:v>Cobertura [ (1) / (2) ]</c:v>
                </c:pt>
              </c:strCache>
            </c:strRef>
          </c:tx>
          <c:marker>
            <c:symbol val="none"/>
          </c:marker>
          <c:cat>
            <c:numRef>
              <c:f>'[2]1'!$B$5:$F$5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'[2]1'!$B$12:$F$12</c:f>
              <c:numCache>
                <c:formatCode>General</c:formatCode>
                <c:ptCount val="5"/>
                <c:pt idx="0">
                  <c:v>9.4217210737695982</c:v>
                </c:pt>
                <c:pt idx="1">
                  <c:v>7.1670824030294336</c:v>
                </c:pt>
                <c:pt idx="2">
                  <c:v>6.8776220200097287</c:v>
                </c:pt>
                <c:pt idx="3">
                  <c:v>6.8650922333739492</c:v>
                </c:pt>
                <c:pt idx="4">
                  <c:v>7.8787262635609423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FF-4D8B-AB7E-83867EB8AF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198912"/>
        <c:axId val="40200448"/>
      </c:lineChart>
      <c:catAx>
        <c:axId val="40198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200448"/>
        <c:crosses val="autoZero"/>
        <c:auto val="1"/>
        <c:lblAlgn val="ctr"/>
        <c:lblOffset val="100"/>
        <c:noMultiLvlLbl val="0"/>
      </c:catAx>
      <c:valAx>
        <c:axId val="4020044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0198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'1'!$A$17</c:f>
              <c:strCache>
                <c:ptCount val="1"/>
                <c:pt idx="0">
                  <c:v>Exportações (1)</c:v>
                </c:pt>
              </c:strCache>
            </c:strRef>
          </c:tx>
          <c:invertIfNegative val="0"/>
          <c:val>
            <c:numRef>
              <c:f>'1'!$B$17:$P$17</c:f>
              <c:numCache>
                <c:formatCode>#,##0</c:formatCode>
                <c:ptCount val="15"/>
                <c:pt idx="0">
                  <c:v>392293.98699999956</c:v>
                </c:pt>
                <c:pt idx="1">
                  <c:v>370979.67800000019</c:v>
                </c:pt>
                <c:pt idx="2">
                  <c:v>344221.9980000002</c:v>
                </c:pt>
                <c:pt idx="3">
                  <c:v>386156.65199999994</c:v>
                </c:pt>
                <c:pt idx="4">
                  <c:v>390987.57200000004</c:v>
                </c:pt>
                <c:pt idx="5">
                  <c:v>406063.09400000004</c:v>
                </c:pt>
                <c:pt idx="6">
                  <c:v>407598.05399999983</c:v>
                </c:pt>
                <c:pt idx="7">
                  <c:v>406953.16900000011</c:v>
                </c:pt>
                <c:pt idx="8">
                  <c:v>421887.39099999977</c:v>
                </c:pt>
                <c:pt idx="9">
                  <c:v>431264.80099999998</c:v>
                </c:pt>
                <c:pt idx="10">
                  <c:v>442364.451999999</c:v>
                </c:pt>
                <c:pt idx="11">
                  <c:v>454202.09499999997</c:v>
                </c:pt>
                <c:pt idx="12">
                  <c:v>454929.95199999987</c:v>
                </c:pt>
                <c:pt idx="13">
                  <c:v>393954.14199999906</c:v>
                </c:pt>
                <c:pt idx="14">
                  <c:v>427968.65799999994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73-4D58-8058-CE2B5B7A79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217600"/>
        <c:axId val="40231680"/>
      </c:barChart>
      <c:catAx>
        <c:axId val="40217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231680"/>
        <c:crosses val="autoZero"/>
        <c:auto val="1"/>
        <c:lblAlgn val="ctr"/>
        <c:lblOffset val="100"/>
        <c:noMultiLvlLbl val="0"/>
      </c:catAx>
      <c:valAx>
        <c:axId val="4023168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4021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'1'!$A$19</c:f>
              <c:strCache>
                <c:ptCount val="1"/>
                <c:pt idx="0">
                  <c:v>Importações (2)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'1'!$B$19:$P$19</c:f>
              <c:numCache>
                <c:formatCode>#,##0</c:formatCode>
                <c:ptCount val="15"/>
                <c:pt idx="0">
                  <c:v>62681.055999999982</c:v>
                </c:pt>
                <c:pt idx="1">
                  <c:v>79621.592999999993</c:v>
                </c:pt>
                <c:pt idx="2">
                  <c:v>77709.866999999998</c:v>
                </c:pt>
                <c:pt idx="3">
                  <c:v>88593.928999999989</c:v>
                </c:pt>
                <c:pt idx="4">
                  <c:v>80744.22</c:v>
                </c:pt>
                <c:pt idx="5">
                  <c:v>85348.562999999995</c:v>
                </c:pt>
                <c:pt idx="6">
                  <c:v>121368.935</c:v>
                </c:pt>
                <c:pt idx="7">
                  <c:v>124143.97100000001</c:v>
                </c:pt>
                <c:pt idx="8">
                  <c:v>115571.70700000001</c:v>
                </c:pt>
                <c:pt idx="9">
                  <c:v>109068.98599999999</c:v>
                </c:pt>
                <c:pt idx="10">
                  <c:v>136178.72600000011</c:v>
                </c:pt>
                <c:pt idx="11">
                  <c:v>153404.38699999999</c:v>
                </c:pt>
                <c:pt idx="12">
                  <c:v>167744.46300000002</c:v>
                </c:pt>
                <c:pt idx="13">
                  <c:v>164346.62300000008</c:v>
                </c:pt>
                <c:pt idx="14">
                  <c:v>165333.11300000001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39-4F86-89CE-F581F2BDEF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823168"/>
        <c:axId val="72824704"/>
      </c:barChart>
      <c:catAx>
        <c:axId val="72823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824704"/>
        <c:crosses val="autoZero"/>
        <c:auto val="1"/>
        <c:lblAlgn val="ctr"/>
        <c:lblOffset val="100"/>
        <c:noMultiLvlLbl val="0"/>
      </c:catAx>
      <c:valAx>
        <c:axId val="7282470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72823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61499343832021"/>
          <c:y val="7.6990376202974642E-3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'1'!$A$21</c:f>
              <c:strCache>
                <c:ptCount val="1"/>
                <c:pt idx="0">
                  <c:v>Saldo [ (1)-(2) ]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val>
            <c:numRef>
              <c:f>'1'!$B$21:$P$21</c:f>
              <c:numCache>
                <c:formatCode>#,##0</c:formatCode>
                <c:ptCount val="15"/>
                <c:pt idx="0">
                  <c:v>329612.93099999957</c:v>
                </c:pt>
                <c:pt idx="1">
                  <c:v>291358.0850000002</c:v>
                </c:pt>
                <c:pt idx="2">
                  <c:v>266512.13100000017</c:v>
                </c:pt>
                <c:pt idx="3">
                  <c:v>297562.72299999994</c:v>
                </c:pt>
                <c:pt idx="4">
                  <c:v>310243.35200000007</c:v>
                </c:pt>
                <c:pt idx="5">
                  <c:v>320714.53100000008</c:v>
                </c:pt>
                <c:pt idx="6">
                  <c:v>286229.11899999983</c:v>
                </c:pt>
                <c:pt idx="7">
                  <c:v>282809.19800000009</c:v>
                </c:pt>
                <c:pt idx="8">
                  <c:v>306315.68399999978</c:v>
                </c:pt>
                <c:pt idx="9">
                  <c:v>322195.815</c:v>
                </c:pt>
                <c:pt idx="10">
                  <c:v>306185.72599999886</c:v>
                </c:pt>
                <c:pt idx="11">
                  <c:v>300797.70799999998</c:v>
                </c:pt>
                <c:pt idx="12">
                  <c:v>287185.48899999983</c:v>
                </c:pt>
                <c:pt idx="13">
                  <c:v>229607.51899999898</c:v>
                </c:pt>
                <c:pt idx="14">
                  <c:v>262635.54499999993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B4-4EF9-B2B1-A05657E362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830336"/>
        <c:axId val="72860800"/>
      </c:barChart>
      <c:catAx>
        <c:axId val="728303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860800"/>
        <c:crosses val="autoZero"/>
        <c:auto val="1"/>
        <c:lblAlgn val="ctr"/>
        <c:lblOffset val="100"/>
        <c:noMultiLvlLbl val="0"/>
      </c:catAx>
      <c:valAx>
        <c:axId val="7286080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728303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lineChart>
        <c:grouping val="stacked"/>
        <c:varyColors val="0"/>
        <c:ser>
          <c:idx val="0"/>
          <c:order val="0"/>
          <c:tx>
            <c:strRef>
              <c:f>'[2]1'!$A$12</c:f>
              <c:strCache>
                <c:ptCount val="1"/>
                <c:pt idx="0">
                  <c:v>Cobertura [ (1) / (2) ]</c:v>
                </c:pt>
              </c:strCache>
            </c:strRef>
          </c:tx>
          <c:marker>
            <c:symbol val="none"/>
          </c:marker>
          <c:cat>
            <c:numRef>
              <c:f>'[2]1'!$B$5:$F$5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'[2]1'!$B$12:$F$12</c:f>
              <c:numCache>
                <c:formatCode>General</c:formatCode>
                <c:ptCount val="5"/>
                <c:pt idx="0">
                  <c:v>9.4217210737695982</c:v>
                </c:pt>
                <c:pt idx="1">
                  <c:v>7.1670824030294336</c:v>
                </c:pt>
                <c:pt idx="2">
                  <c:v>6.8776220200097287</c:v>
                </c:pt>
                <c:pt idx="3">
                  <c:v>6.8650922333739492</c:v>
                </c:pt>
                <c:pt idx="4">
                  <c:v>7.8787262635609423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ED-49E5-9394-C632C286AE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892800"/>
        <c:axId val="72894336"/>
      </c:lineChart>
      <c:catAx>
        <c:axId val="728928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894336"/>
        <c:crosses val="autoZero"/>
        <c:auto val="1"/>
        <c:lblAlgn val="ctr"/>
        <c:lblOffset val="100"/>
        <c:noMultiLvlLbl val="0"/>
      </c:catAx>
      <c:valAx>
        <c:axId val="728943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728928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'1'!$A$28</c:f>
              <c:strCache>
                <c:ptCount val="1"/>
                <c:pt idx="0">
                  <c:v>Exportações (1)</c:v>
                </c:pt>
              </c:strCache>
            </c:strRef>
          </c:tx>
          <c:invertIfNegative val="0"/>
          <c:val>
            <c:numRef>
              <c:f>'1'!$B$28:$P$28</c:f>
              <c:numCache>
                <c:formatCode>#,##0</c:formatCode>
                <c:ptCount val="15"/>
                <c:pt idx="0">
                  <c:v>203692.62899999981</c:v>
                </c:pt>
                <c:pt idx="1">
                  <c:v>204985.89900000018</c:v>
                </c:pt>
                <c:pt idx="2">
                  <c:v>199789.29300000027</c:v>
                </c:pt>
                <c:pt idx="3">
                  <c:v>228223.55300000007</c:v>
                </c:pt>
                <c:pt idx="4">
                  <c:v>265930.68799999997</c:v>
                </c:pt>
                <c:pt idx="5">
                  <c:v>297441.74100000004</c:v>
                </c:pt>
                <c:pt idx="6">
                  <c:v>313195.50799999997</c:v>
                </c:pt>
                <c:pt idx="7">
                  <c:v>319331.63400000008</c:v>
                </c:pt>
                <c:pt idx="8">
                  <c:v>313646.51399999997</c:v>
                </c:pt>
                <c:pt idx="9">
                  <c:v>292708.82400000008</c:v>
                </c:pt>
                <c:pt idx="10">
                  <c:v>335676.5479999996</c:v>
                </c:pt>
                <c:pt idx="11">
                  <c:v>346139.44199999998</c:v>
                </c:pt>
                <c:pt idx="12">
                  <c:v>364472.386</c:v>
                </c:pt>
                <c:pt idx="13">
                  <c:v>462235.53400000004</c:v>
                </c:pt>
                <c:pt idx="14">
                  <c:v>497984.02100000018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16-4DBD-8C1C-C20B41F0D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914048"/>
        <c:axId val="72915584"/>
      </c:barChart>
      <c:catAx>
        <c:axId val="729140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915584"/>
        <c:crosses val="autoZero"/>
        <c:auto val="1"/>
        <c:lblAlgn val="ctr"/>
        <c:lblOffset val="100"/>
        <c:noMultiLvlLbl val="0"/>
      </c:catAx>
      <c:valAx>
        <c:axId val="7291558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729140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76200</xdr:rowOff>
    </xdr:from>
    <xdr:to>
      <xdr:col>4</xdr:col>
      <xdr:colOff>38100</xdr:colOff>
      <xdr:row>4</xdr:row>
      <xdr:rowOff>76200</xdr:rowOff>
    </xdr:to>
    <xdr:pic>
      <xdr:nvPicPr>
        <xdr:cNvPr id="1145" name="Imagem 2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1866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76200</xdr:colOff>
      <xdr:row>5</xdr:row>
      <xdr:rowOff>76200</xdr:rowOff>
    </xdr:from>
    <xdr:to>
      <xdr:col>18</xdr:col>
      <xdr:colOff>57150</xdr:colOff>
      <xdr:row>6</xdr:row>
      <xdr:rowOff>257175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B69929F-F374-470C-8CBD-86A2A53E82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76200</xdr:colOff>
      <xdr:row>7</xdr:row>
      <xdr:rowOff>0</xdr:rowOff>
    </xdr:from>
    <xdr:to>
      <xdr:col>18</xdr:col>
      <xdr:colOff>57150</xdr:colOff>
      <xdr:row>8</xdr:row>
      <xdr:rowOff>200025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A4CB0ADC-C97B-4B74-982A-3EA1AA7A7A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76200</xdr:colOff>
      <xdr:row>9</xdr:row>
      <xdr:rowOff>0</xdr:rowOff>
    </xdr:from>
    <xdr:to>
      <xdr:col>18</xdr:col>
      <xdr:colOff>57150</xdr:colOff>
      <xdr:row>10</xdr:row>
      <xdr:rowOff>257175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E9E1795A-CEB1-4788-B789-6586EA0ABC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0</xdr:colOff>
      <xdr:row>11</xdr:row>
      <xdr:rowOff>0</xdr:rowOff>
    </xdr:from>
    <xdr:to>
      <xdr:col>17</xdr:col>
      <xdr:colOff>1219200</xdr:colOff>
      <xdr:row>12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1E7F7E0A-90E1-420B-899E-F703908F52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0</xdr:colOff>
      <xdr:row>16</xdr:row>
      <xdr:rowOff>28575</xdr:rowOff>
    </xdr:from>
    <xdr:to>
      <xdr:col>17</xdr:col>
      <xdr:colOff>1219200</xdr:colOff>
      <xdr:row>17</xdr:row>
      <xdr:rowOff>219075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D21492C3-8B38-4C36-AFFE-BF782D2251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0</xdr:colOff>
      <xdr:row>18</xdr:row>
      <xdr:rowOff>76200</xdr:rowOff>
    </xdr:from>
    <xdr:to>
      <xdr:col>17</xdr:col>
      <xdr:colOff>1219200</xdr:colOff>
      <xdr:row>19</xdr:row>
      <xdr:rowOff>200025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AC5CEC65-0766-4AF7-A021-F3B1C7EC3F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1219200</xdr:colOff>
      <xdr:row>21</xdr:row>
      <xdr:rowOff>247650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4EA0E977-5600-469E-A2BC-444800150C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17</xdr:col>
      <xdr:colOff>0</xdr:colOff>
      <xdr:row>22</xdr:row>
      <xdr:rowOff>0</xdr:rowOff>
    </xdr:from>
    <xdr:to>
      <xdr:col>17</xdr:col>
      <xdr:colOff>1219200</xdr:colOff>
      <xdr:row>23</xdr:row>
      <xdr:rowOff>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1A93C7A6-C639-4FDF-85F7-D7A5B7BC32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47625</xdr:colOff>
      <xdr:row>27</xdr:row>
      <xdr:rowOff>104775</xdr:rowOff>
    </xdr:from>
    <xdr:to>
      <xdr:col>18</xdr:col>
      <xdr:colOff>28575</xdr:colOff>
      <xdr:row>28</xdr:row>
      <xdr:rowOff>228600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758C8290-FC42-42D1-8A94-9B2832EB47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17</xdr:col>
      <xdr:colOff>47625</xdr:colOff>
      <xdr:row>28</xdr:row>
      <xdr:rowOff>352424</xdr:rowOff>
    </xdr:from>
    <xdr:to>
      <xdr:col>18</xdr:col>
      <xdr:colOff>28575</xdr:colOff>
      <xdr:row>30</xdr:row>
      <xdr:rowOff>266699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EF597CB4-2EFF-4282-9186-E2080CEE85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17</xdr:col>
      <xdr:colOff>57150</xdr:colOff>
      <xdr:row>31</xdr:row>
      <xdr:rowOff>95250</xdr:rowOff>
    </xdr:from>
    <xdr:to>
      <xdr:col>18</xdr:col>
      <xdr:colOff>38100</xdr:colOff>
      <xdr:row>32</xdr:row>
      <xdr:rowOff>228600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A31136BB-C5F0-4F52-8D10-1E129B548A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33</xdr:row>
      <xdr:rowOff>0</xdr:rowOff>
    </xdr:from>
    <xdr:to>
      <xdr:col>17</xdr:col>
      <xdr:colOff>1219200</xdr:colOff>
      <xdr:row>34</xdr:row>
      <xdr:rowOff>0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4101E881-33F7-4830-9ED6-50F3C0262D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2\cachos\Users\mjoao%20lima\Documents\COM&#201;RCIO%20EXTERNO\S&#237;ntese%20Estatistica\75.%20Novembro%202019\Sintese%20Estatistica%20Novembro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2\cachos\Users\MJL\Dropbox\IVV\S&#237;ntese%20Estatistica\Mar&#231;o%202013\Sintese%20Estatistica%20Jan_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0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1 (2)"/>
    </sheetNames>
    <sheetDataSet>
      <sheetData sheetId="0"/>
      <sheetData sheetId="1"/>
      <sheetData sheetId="2">
        <row r="6">
          <cell r="A6" t="str">
            <v>Exportações (1)</v>
          </cell>
        </row>
      </sheetData>
      <sheetData sheetId="3">
        <row r="7">
          <cell r="T7">
            <v>44866.651000000042</v>
          </cell>
        </row>
        <row r="8">
          <cell r="T8">
            <v>46937.144999999968</v>
          </cell>
        </row>
        <row r="9">
          <cell r="T9">
            <v>62257.105999999985</v>
          </cell>
        </row>
        <row r="10">
          <cell r="T10">
            <v>62171.204999999944</v>
          </cell>
        </row>
        <row r="11">
          <cell r="T11">
            <v>55267.650999999962</v>
          </cell>
        </row>
        <row r="12">
          <cell r="T12">
            <v>56091.163000000008</v>
          </cell>
        </row>
        <row r="13">
          <cell r="T13">
            <v>69013.110000000117</v>
          </cell>
        </row>
        <row r="14">
          <cell r="T14">
            <v>45062.92500000001</v>
          </cell>
        </row>
        <row r="15">
          <cell r="T15">
            <v>70793.574000000022</v>
          </cell>
        </row>
        <row r="16">
          <cell r="T16">
            <v>82030.592000000048</v>
          </cell>
        </row>
        <row r="17">
          <cell r="T17">
            <v>82936.982000000047</v>
          </cell>
        </row>
        <row r="18">
          <cell r="T18">
            <v>58105.801000000007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0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</sheetNames>
    <sheetDataSet>
      <sheetData sheetId="0" refreshError="1"/>
      <sheetData sheetId="1" refreshError="1"/>
      <sheetData sheetId="2">
        <row r="5">
          <cell r="B5">
            <v>2007</v>
          </cell>
          <cell r="C5">
            <v>2008</v>
          </cell>
          <cell r="D5">
            <v>2009</v>
          </cell>
          <cell r="E5">
            <v>2010</v>
          </cell>
          <cell r="F5">
            <v>2011</v>
          </cell>
        </row>
        <row r="12">
          <cell r="A12" t="str">
            <v>Cobertura [ (1) / (2) ]</v>
          </cell>
          <cell r="B12">
            <v>9.4217210737695982</v>
          </cell>
          <cell r="C12">
            <v>7.1670824030294336</v>
          </cell>
          <cell r="D12">
            <v>6.8776220200097287</v>
          </cell>
          <cell r="E12">
            <v>6.8650922333739492</v>
          </cell>
          <cell r="F12">
            <v>7.8787262635609423</v>
          </cell>
        </row>
      </sheetData>
      <sheetData sheetId="3">
        <row r="5">
          <cell r="AD5">
            <v>2011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lha1">
    <pageSetUpPr fitToPage="1"/>
  </sheetPr>
  <dimension ref="B2:K54"/>
  <sheetViews>
    <sheetView showGridLines="0" showRowColHeaders="0" topLeftCell="A10" zoomScale="129" zoomScaleNormal="129" workbookViewId="0">
      <selection activeCell="B10" sqref="B10"/>
    </sheetView>
  </sheetViews>
  <sheetFormatPr defaultRowHeight="15" x14ac:dyDescent="0.25"/>
  <cols>
    <col min="1" max="1" width="3.140625" customWidth="1"/>
  </cols>
  <sheetData>
    <row r="2" spans="2:11" ht="15.75" x14ac:dyDescent="0.25">
      <c r="E2" s="313" t="s">
        <v>25</v>
      </c>
      <c r="F2" s="313"/>
      <c r="G2" s="313"/>
      <c r="H2" s="313"/>
      <c r="I2" s="313"/>
      <c r="J2" s="313"/>
      <c r="K2" s="313"/>
    </row>
    <row r="3" spans="2:11" ht="15.75" x14ac:dyDescent="0.25">
      <c r="E3" s="313" t="s">
        <v>128</v>
      </c>
      <c r="F3" s="313"/>
      <c r="G3" s="313"/>
      <c r="H3" s="313"/>
      <c r="I3" s="313"/>
      <c r="J3" s="313"/>
      <c r="K3" s="313"/>
    </row>
    <row r="7" spans="2:11" ht="15.95" customHeight="1" x14ac:dyDescent="0.25"/>
    <row r="8" spans="2:11" ht="15.95" customHeight="1" x14ac:dyDescent="0.25">
      <c r="B8" s="5" t="s">
        <v>26</v>
      </c>
      <c r="C8" s="5"/>
    </row>
    <row r="9" spans="2:11" ht="15.95" customHeight="1" x14ac:dyDescent="0.25"/>
    <row r="10" spans="2:11" ht="15.95" customHeight="1" x14ac:dyDescent="0.25">
      <c r="B10" s="5" t="s">
        <v>102</v>
      </c>
      <c r="G10" t="s">
        <v>91</v>
      </c>
    </row>
    <row r="11" spans="2:11" ht="15.95" customHeight="1" x14ac:dyDescent="0.25"/>
    <row r="12" spans="2:11" ht="15.95" customHeight="1" x14ac:dyDescent="0.25">
      <c r="B12" s="5" t="s">
        <v>98</v>
      </c>
    </row>
    <row r="13" spans="2:11" ht="15.95" customHeight="1" x14ac:dyDescent="0.25">
      <c r="B13" s="5"/>
      <c r="C13" s="5"/>
      <c r="D13" s="5"/>
      <c r="E13" s="5"/>
      <c r="F13" s="5"/>
      <c r="G13" s="5"/>
    </row>
    <row r="14" spans="2:11" ht="15.95" customHeight="1" x14ac:dyDescent="0.25">
      <c r="B14" s="5" t="s">
        <v>97</v>
      </c>
      <c r="C14" s="5"/>
      <c r="D14" s="5"/>
      <c r="E14" s="5"/>
      <c r="F14" s="5"/>
      <c r="G14" s="5"/>
    </row>
    <row r="15" spans="2:11" ht="15.95" customHeight="1" x14ac:dyDescent="0.25"/>
    <row r="16" spans="2:11" ht="15.95" customHeight="1" x14ac:dyDescent="0.25">
      <c r="B16" s="5" t="s">
        <v>101</v>
      </c>
    </row>
    <row r="17" spans="2:2" ht="15.95" customHeight="1" x14ac:dyDescent="0.25">
      <c r="B17" s="5"/>
    </row>
    <row r="18" spans="2:2" ht="15.95" customHeight="1" x14ac:dyDescent="0.25">
      <c r="B18" s="267" t="s">
        <v>137</v>
      </c>
    </row>
    <row r="19" spans="2:2" ht="15.95" customHeight="1" x14ac:dyDescent="0.25">
      <c r="B19" s="5"/>
    </row>
    <row r="20" spans="2:2" ht="15.95" customHeight="1" x14ac:dyDescent="0.25">
      <c r="B20" s="267" t="s">
        <v>138</v>
      </c>
    </row>
    <row r="21" spans="2:2" ht="15.95" customHeight="1" x14ac:dyDescent="0.25"/>
    <row r="22" spans="2:2" ht="15.95" customHeight="1" x14ac:dyDescent="0.25">
      <c r="B22" s="267" t="s">
        <v>139</v>
      </c>
    </row>
    <row r="23" spans="2:2" ht="15.95" customHeight="1" x14ac:dyDescent="0.25">
      <c r="B23" s="5"/>
    </row>
    <row r="24" spans="2:2" x14ac:dyDescent="0.25">
      <c r="B24" s="267" t="s">
        <v>140</v>
      </c>
    </row>
    <row r="25" spans="2:2" x14ac:dyDescent="0.25">
      <c r="B25" s="5"/>
    </row>
    <row r="26" spans="2:2" x14ac:dyDescent="0.25">
      <c r="B26" s="267" t="s">
        <v>141</v>
      </c>
    </row>
    <row r="27" spans="2:2" x14ac:dyDescent="0.25">
      <c r="B27" s="5"/>
    </row>
    <row r="28" spans="2:2" x14ac:dyDescent="0.25">
      <c r="B28" s="267" t="s">
        <v>142</v>
      </c>
    </row>
    <row r="30" spans="2:2" x14ac:dyDescent="0.25">
      <c r="B30" s="267" t="s">
        <v>143</v>
      </c>
    </row>
    <row r="32" spans="2:2" x14ac:dyDescent="0.25">
      <c r="B32" s="267" t="s">
        <v>144</v>
      </c>
    </row>
    <row r="33" spans="2:2" x14ac:dyDescent="0.25">
      <c r="B33" s="267"/>
    </row>
    <row r="34" spans="2:2" x14ac:dyDescent="0.25">
      <c r="B34" s="267" t="s">
        <v>145</v>
      </c>
    </row>
    <row r="36" spans="2:2" x14ac:dyDescent="0.25">
      <c r="B36" s="267" t="s">
        <v>146</v>
      </c>
    </row>
    <row r="38" spans="2:2" x14ac:dyDescent="0.25">
      <c r="B38" s="267" t="s">
        <v>147</v>
      </c>
    </row>
    <row r="40" spans="2:2" x14ac:dyDescent="0.25">
      <c r="B40" s="267" t="s">
        <v>148</v>
      </c>
    </row>
    <row r="42" spans="2:2" x14ac:dyDescent="0.25">
      <c r="B42" s="267" t="s">
        <v>149</v>
      </c>
    </row>
    <row r="44" spans="2:2" x14ac:dyDescent="0.25">
      <c r="B44" s="267" t="s">
        <v>150</v>
      </c>
    </row>
    <row r="46" spans="2:2" x14ac:dyDescent="0.25">
      <c r="B46" s="267" t="s">
        <v>151</v>
      </c>
    </row>
    <row r="48" spans="2:2" x14ac:dyDescent="0.25">
      <c r="B48" s="267" t="s">
        <v>152</v>
      </c>
    </row>
    <row r="50" spans="2:2" x14ac:dyDescent="0.25">
      <c r="B50" s="267" t="s">
        <v>153</v>
      </c>
    </row>
    <row r="52" spans="2:2" x14ac:dyDescent="0.25">
      <c r="B52" s="267" t="s">
        <v>154</v>
      </c>
    </row>
    <row r="54" spans="2:2" x14ac:dyDescent="0.25">
      <c r="B54" s="267" t="s">
        <v>155</v>
      </c>
    </row>
  </sheetData>
  <customSheetViews>
    <customSheetView guid="{D2454DF7-9151-402B-B9E4-208D72282370}" showGridLines="0" showRowCol="0" fitToPage="1">
      <selection activeCell="F9" sqref="F9"/>
      <pageMargins left="0.31496062992125984" right="0.31496062992125984" top="0.35433070866141736" bottom="0.35433070866141736" header="0.31496062992125984" footer="0.31496062992125984"/>
      <pageSetup paperSize="9" scale="82" orientation="portrait" r:id="rId1"/>
    </customSheetView>
  </customSheetViews>
  <mergeCells count="2">
    <mergeCell ref="E2:K2"/>
    <mergeCell ref="E3:K3"/>
  </mergeCells>
  <hyperlinks>
    <hyperlink ref="B8:C8" location="'0'!A1" display="0 - Nota Introdutória" xr:uid="{00000000-0004-0000-0000-000002000000}"/>
    <hyperlink ref="B10" location="'1'!A1" display="1 - Evolução Recente da Balança Comercial (1.000 €)" xr:uid="{00000000-0004-0000-0000-000003000000}"/>
    <hyperlink ref="B12" location="'2'!A1" display="2 - Evolução  Mensal e Trimestral das Exportações" xr:uid="{00000000-0004-0000-0000-000004000000}"/>
    <hyperlink ref="B14" location="'3'!A1" display="3. Evolução Mensal e Timestral das Importações" xr:uid="{00000000-0004-0000-0000-000005000000}"/>
    <hyperlink ref="B16" location="'4'!A1" display="4 - Exportações por Tipo de Produto" xr:uid="{00000000-0004-0000-0000-000006000000}"/>
    <hyperlink ref="B18" location="'6'!A1" display="6 - Evolução das Exportações de Vinho (NC 2204) por Mercado / Acondicionamento" xr:uid="{56FF14C1-E2A3-483B-A1FF-E6EC5C395427}"/>
    <hyperlink ref="B20" location="'8'!A1" display="8 - Evolução das Exportações com Destino a uma Selecção de Mercados" xr:uid="{54F53325-7E45-40D8-91BE-AF0ABBD7EF28}"/>
    <hyperlink ref="B22" location="'10'!A1" display="10 - Evolução das Exportações de Vinho com DOP + IGP + Vinho ( ex-vinho mesa) por Mercado / Acondicionamento" xr:uid="{EA9D33F2-4AD5-4EE8-A048-36923BBD85BA}"/>
    <hyperlink ref="B24" location="'11'!A1" display="11 - Evolução das Exportações de Vinho com DOP + Vinho com IGP + Vinho (ex-vinho mesa) com Destino a uma Selecção de Mercados" xr:uid="{30DD850B-1E4A-4E70-AB04-C6DC3D89DFED}"/>
    <hyperlink ref="B26" location="'12'!A1" display="12 - Evolução das Exportações de Vinho com DOP + IGP por Mercado / Acondicionamento" xr:uid="{B9DEB847-51C4-4A0E-9D56-35301BC50610}"/>
    <hyperlink ref="B28" location="'13'!A1" display="13 - Evolução das Exportações de Vinho com DOP + Vinho com IGP com Destino a uma Selecção de Mercados" xr:uid="{80FD4D7E-7306-4B27-BB2E-AE035CD05539}"/>
    <hyperlink ref="B30" location="'14'!A1" display="14 - Evolução das Exportações de Vinho com DOP por Mercado / Acondicionamento" xr:uid="{48661EB9-B113-4F34-9144-8051207985CA}"/>
    <hyperlink ref="B32" location="'15'!A1" display="15 - Evolução das Exportações de Vinho com DOP com Destino a uma Selecção de Mercados" xr:uid="{92875B0D-926B-45F3-9A80-BDEAE4CDD9AA}"/>
    <hyperlink ref="B34" location="'16'!A1" display="16 - Evolução das Exportações de Vinho com DOP Vinho Verde -  Branco e Acondicionamento até 2 litros - com Destino a uma Seleção de Mercados" xr:uid="{1600B932-6478-4ED2-83F2-CD4E43FF9EF9}"/>
    <hyperlink ref="B36" location="'17'!A1" display="17 - Evolução das Exportações de Vinho com IGP por Mercado / Acondicionamento" xr:uid="{6263D861-1850-4E3A-A173-3B67C751DE14}"/>
    <hyperlink ref="B38" location="'18'!A1" display="18 - Evolução das Exportações de Vinho com IGP com Destino a uma Seleção de Mercados" xr:uid="{B3868B5E-2771-43CF-9802-52F64E2AC8A7}"/>
    <hyperlink ref="B40" location="'19'!A1" display="19 - Evolução das Exportações de Vinho ( ex-vinho mesa) por Mercado / Acondicionamento" xr:uid="{C8408116-018E-402A-A3E2-D8BC1C13F70F}"/>
    <hyperlink ref="B42" location="'20'!A1" display="20 - Evolução das Exportações de Vinho (ex-vinho mesa) com Destino a uma Seleção de Mercados" xr:uid="{4337DBAB-C2E7-4083-94FD-41927BB38508}"/>
    <hyperlink ref="B44" location="'21'!A1" display="21- Evolução das Exportações de Vinhos Espumantes e Espumosos por Mercado" xr:uid="{6EEDDA6B-FB25-4CF5-92F3-CE3292B3DE11}"/>
    <hyperlink ref="B46" location="'22'!A1" display="22 - Evolução das Exportações de Vinhos Espumantes e Espumosos com Destino a uma Seleção de Mercados" xr:uid="{D095C1A3-19E8-4710-918E-BEBC62AB51AE}"/>
    <hyperlink ref="B48" location="'23'!A1" display="23 - Evolução das Exportações de Vinho Licoroso com DOP Porto por Mercado" xr:uid="{4AEE1043-9B41-4FF2-96C3-4BA21CBC6FE3}"/>
    <hyperlink ref="B50" location="'24'!A1" display="24 - Evolução das Exportações de Vinho Licoroso com DOP Porto com Destino a uma Seleção de Mercados" xr:uid="{5BC242E6-E20D-4973-899C-56568A7C9AAA}"/>
    <hyperlink ref="B52" location="'25'!A1" display="25 - Evolução das Exportações de Vinho Licoroso com DOP Madeira por Mercado" xr:uid="{3E4F9072-9FC1-4755-B488-50267D2385D1}"/>
    <hyperlink ref="B54" location="'26'!A1" display="26 - Evolução das Exportações de Vinho Licoroso com DOP Madeira com Destino a uma Seleção de Mercados" xr:uid="{43AF9C40-38A9-4672-BFEE-55698E7683D9}"/>
  </hyperlinks>
  <pageMargins left="0.31496062992125984" right="0.31496062992125984" top="0.35433070866141736" bottom="0.35433070866141736" header="0.31496062992125984" footer="0.31496062992125984"/>
  <pageSetup paperSize="9" scale="81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olha9">
    <pageSetUpPr fitToPage="1"/>
  </sheetPr>
  <dimension ref="A1:P96"/>
  <sheetViews>
    <sheetView showGridLines="0" topLeftCell="A16" workbookViewId="0">
      <selection activeCell="P91" sqref="P91:P92"/>
    </sheetView>
  </sheetViews>
  <sheetFormatPr defaultRowHeight="15" x14ac:dyDescent="0.25"/>
  <cols>
    <col min="1" max="1" width="32.85546875" customWidth="1"/>
    <col min="2" max="2" width="9.4257812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4" t="s">
        <v>114</v>
      </c>
    </row>
    <row r="3" spans="1:16" ht="8.25" customHeight="1" thickBot="1" x14ac:dyDescent="0.3"/>
    <row r="4" spans="1:16" x14ac:dyDescent="0.25">
      <c r="A4" s="364" t="s">
        <v>3</v>
      </c>
      <c r="B4" s="352" t="s">
        <v>1</v>
      </c>
      <c r="C4" s="350"/>
      <c r="D4" s="352" t="s">
        <v>104</v>
      </c>
      <c r="E4" s="350"/>
      <c r="F4" s="130" t="s">
        <v>0</v>
      </c>
      <c r="H4" s="362" t="s">
        <v>19</v>
      </c>
      <c r="I4" s="363"/>
      <c r="J4" s="352" t="s">
        <v>104</v>
      </c>
      <c r="K4" s="353"/>
      <c r="L4" s="130" t="s">
        <v>0</v>
      </c>
      <c r="N4" s="360" t="s">
        <v>22</v>
      </c>
      <c r="O4" s="350"/>
      <c r="P4" s="130" t="s">
        <v>0</v>
      </c>
    </row>
    <row r="5" spans="1:16" x14ac:dyDescent="0.25">
      <c r="A5" s="365"/>
      <c r="B5" s="355" t="s">
        <v>56</v>
      </c>
      <c r="C5" s="357"/>
      <c r="D5" s="355" t="str">
        <f>B5</f>
        <v>jan</v>
      </c>
      <c r="E5" s="357"/>
      <c r="F5" s="131" t="s">
        <v>136</v>
      </c>
      <c r="H5" s="358" t="str">
        <f>B5</f>
        <v>jan</v>
      </c>
      <c r="I5" s="357"/>
      <c r="J5" s="355" t="str">
        <f>B5</f>
        <v>jan</v>
      </c>
      <c r="K5" s="356"/>
      <c r="L5" s="131" t="str">
        <f>F5</f>
        <v>2023/2022</v>
      </c>
      <c r="N5" s="358" t="str">
        <f>B5</f>
        <v>jan</v>
      </c>
      <c r="O5" s="356"/>
      <c r="P5" s="131" t="str">
        <f>F5</f>
        <v>2023/2022</v>
      </c>
    </row>
    <row r="6" spans="1:16" ht="19.5" customHeight="1" thickBot="1" x14ac:dyDescent="0.3">
      <c r="A6" s="366"/>
      <c r="B6" s="99">
        <v>2022</v>
      </c>
      <c r="C6" s="134">
        <v>2023</v>
      </c>
      <c r="D6" s="99">
        <f>B6</f>
        <v>2022</v>
      </c>
      <c r="E6" s="134">
        <f>C6</f>
        <v>2023</v>
      </c>
      <c r="F6" s="132" t="s">
        <v>1</v>
      </c>
      <c r="H6" s="25">
        <f>B6</f>
        <v>2022</v>
      </c>
      <c r="I6" s="134">
        <f>E6</f>
        <v>2023</v>
      </c>
      <c r="J6" s="99">
        <f>B6</f>
        <v>2022</v>
      </c>
      <c r="K6" s="134">
        <f>C6</f>
        <v>2023</v>
      </c>
      <c r="L6" s="259">
        <v>1000</v>
      </c>
      <c r="N6" s="25">
        <f>B6</f>
        <v>2022</v>
      </c>
      <c r="O6" s="134">
        <f>C6</f>
        <v>2023</v>
      </c>
      <c r="P6" s="132"/>
    </row>
    <row r="7" spans="1:16" ht="20.100000000000001" customHeight="1" x14ac:dyDescent="0.25">
      <c r="A7" s="8" t="s">
        <v>158</v>
      </c>
      <c r="B7" s="39">
        <v>30472.490000000005</v>
      </c>
      <c r="C7" s="147">
        <v>39954.369999999988</v>
      </c>
      <c r="D7" s="247">
        <f>B7/$B$33</f>
        <v>0.16719373839012008</v>
      </c>
      <c r="E7" s="246">
        <f>C7/$C$33</f>
        <v>0.20598032352953607</v>
      </c>
      <c r="F7" s="52">
        <f>(C7-B7)/B7</f>
        <v>0.31116196936974894</v>
      </c>
      <c r="H7" s="39">
        <v>3318.0480000000002</v>
      </c>
      <c r="I7" s="147">
        <v>5037.8090000000002</v>
      </c>
      <c r="J7" s="247">
        <f>H7/$H$33</f>
        <v>8.2827377212436271E-2</v>
      </c>
      <c r="K7" s="246">
        <f>I7/$I$33</f>
        <v>0.12185552509858204</v>
      </c>
      <c r="L7" s="52">
        <f>(I7-H7)/H7</f>
        <v>0.51830503958954177</v>
      </c>
      <c r="N7" s="27">
        <f t="shared" ref="N7:N33" si="0">(H7/B7)*10</f>
        <v>1.0888667122378248</v>
      </c>
      <c r="O7" s="151">
        <f t="shared" ref="O7:O33" si="1">(I7/C7)*10</f>
        <v>1.2608906109644582</v>
      </c>
      <c r="P7" s="61">
        <f>(O7-N7)/N7</f>
        <v>0.15798434904221847</v>
      </c>
    </row>
    <row r="8" spans="1:16" ht="20.100000000000001" customHeight="1" x14ac:dyDescent="0.25">
      <c r="A8" s="8" t="s">
        <v>159</v>
      </c>
      <c r="B8" s="19">
        <v>13084.590000000004</v>
      </c>
      <c r="C8" s="140">
        <v>14522.620000000003</v>
      </c>
      <c r="D8" s="247">
        <f t="shared" ref="D8:D32" si="2">B8/$B$33</f>
        <v>7.1791360581363109E-2</v>
      </c>
      <c r="E8" s="215">
        <f t="shared" ref="E8:E32" si="3">C8/$C$33</f>
        <v>7.4869756827513803E-2</v>
      </c>
      <c r="F8" s="52">
        <f t="shared" ref="F8:F33" si="4">(C8-B8)/B8</f>
        <v>0.10990256477275928</v>
      </c>
      <c r="H8" s="19">
        <v>3756.7809999999995</v>
      </c>
      <c r="I8" s="140">
        <v>4239.9290000000001</v>
      </c>
      <c r="J8" s="247">
        <f t="shared" ref="J8:J32" si="5">H8/$H$33</f>
        <v>9.3779329591227575E-2</v>
      </c>
      <c r="K8" s="215">
        <f t="shared" ref="K8:K32" si="6">I8/$I$33</f>
        <v>0.1025562451207868</v>
      </c>
      <c r="L8" s="52">
        <f t="shared" ref="L8:L33" si="7">(I8-H8)/H8</f>
        <v>0.12860691107626468</v>
      </c>
      <c r="N8" s="27">
        <f t="shared" si="0"/>
        <v>2.8711491915298826</v>
      </c>
      <c r="O8" s="152">
        <f t="shared" si="1"/>
        <v>2.9195344917101727</v>
      </c>
      <c r="P8" s="52">
        <f t="shared" ref="P8:P71" si="8">(O8-N8)/N8</f>
        <v>1.6852241716672385E-2</v>
      </c>
    </row>
    <row r="9" spans="1:16" ht="20.100000000000001" customHeight="1" x14ac:dyDescent="0.25">
      <c r="A9" s="8" t="s">
        <v>157</v>
      </c>
      <c r="B9" s="19">
        <v>12058.230000000001</v>
      </c>
      <c r="C9" s="140">
        <v>10924.73</v>
      </c>
      <c r="D9" s="247">
        <f t="shared" si="2"/>
        <v>6.6160020138423134E-2</v>
      </c>
      <c r="E9" s="215">
        <f t="shared" si="3"/>
        <v>5.6321233944442856E-2</v>
      </c>
      <c r="F9" s="52">
        <f t="shared" si="4"/>
        <v>-9.4002187717434627E-2</v>
      </c>
      <c r="H9" s="19">
        <v>3869.6269999999995</v>
      </c>
      <c r="I9" s="140">
        <v>3370.0659999999998</v>
      </c>
      <c r="J9" s="247">
        <f t="shared" si="5"/>
        <v>9.6596268408542629E-2</v>
      </c>
      <c r="K9" s="215">
        <f t="shared" si="6"/>
        <v>8.151582603605613E-2</v>
      </c>
      <c r="L9" s="52">
        <f t="shared" si="7"/>
        <v>-0.12909797249192229</v>
      </c>
      <c r="N9" s="27">
        <f t="shared" si="0"/>
        <v>3.2091169267794681</v>
      </c>
      <c r="O9" s="152">
        <f t="shared" si="1"/>
        <v>3.0848048418587921</v>
      </c>
      <c r="P9" s="52">
        <f t="shared" si="8"/>
        <v>-3.8737162826108146E-2</v>
      </c>
    </row>
    <row r="10" spans="1:16" ht="20.100000000000001" customHeight="1" x14ac:dyDescent="0.25">
      <c r="A10" s="8" t="s">
        <v>160</v>
      </c>
      <c r="B10" s="19">
        <v>10969.79</v>
      </c>
      <c r="C10" s="140">
        <v>11715.040000000003</v>
      </c>
      <c r="D10" s="247">
        <f t="shared" si="2"/>
        <v>6.018806469227015E-2</v>
      </c>
      <c r="E10" s="215">
        <f t="shared" si="3"/>
        <v>6.0395589502761714E-2</v>
      </c>
      <c r="F10" s="52">
        <f t="shared" si="4"/>
        <v>6.7936578548905835E-2</v>
      </c>
      <c r="H10" s="19">
        <v>2697.7190000000005</v>
      </c>
      <c r="I10" s="140">
        <v>3072.7499999999995</v>
      </c>
      <c r="J10" s="247">
        <f t="shared" si="5"/>
        <v>6.7342301626183945E-2</v>
      </c>
      <c r="K10" s="215">
        <f t="shared" si="6"/>
        <v>7.4324287551724946E-2</v>
      </c>
      <c r="L10" s="52">
        <f t="shared" si="7"/>
        <v>0.13901781467973462</v>
      </c>
      <c r="N10" s="27">
        <f t="shared" si="0"/>
        <v>2.4592257463451901</v>
      </c>
      <c r="O10" s="152">
        <f t="shared" si="1"/>
        <v>2.6229103784536791</v>
      </c>
      <c r="P10" s="52">
        <f t="shared" si="8"/>
        <v>6.6559417065208862E-2</v>
      </c>
    </row>
    <row r="11" spans="1:16" ht="20.100000000000001" customHeight="1" x14ac:dyDescent="0.25">
      <c r="A11" s="8" t="s">
        <v>163</v>
      </c>
      <c r="B11" s="19">
        <v>11729.57</v>
      </c>
      <c r="C11" s="140">
        <v>6983.7</v>
      </c>
      <c r="D11" s="247">
        <f t="shared" si="2"/>
        <v>6.4356757784106267E-2</v>
      </c>
      <c r="E11" s="215">
        <f t="shared" si="3"/>
        <v>3.6003690846163297E-2</v>
      </c>
      <c r="F11" s="52">
        <f t="shared" si="4"/>
        <v>-0.40460733002147564</v>
      </c>
      <c r="H11" s="19">
        <v>4119.29</v>
      </c>
      <c r="I11" s="140">
        <v>2539.5329999999999</v>
      </c>
      <c r="J11" s="247">
        <f t="shared" si="5"/>
        <v>0.10282852649431731</v>
      </c>
      <c r="K11" s="215">
        <f t="shared" si="6"/>
        <v>6.1426728806149127E-2</v>
      </c>
      <c r="L11" s="52">
        <f t="shared" si="7"/>
        <v>-0.38350225402921378</v>
      </c>
      <c r="N11" s="27">
        <f t="shared" si="0"/>
        <v>3.5118849199075495</v>
      </c>
      <c r="O11" s="152">
        <f t="shared" si="1"/>
        <v>3.6363718372782334</v>
      </c>
      <c r="P11" s="52">
        <f t="shared" si="8"/>
        <v>3.5447322509064759E-2</v>
      </c>
    </row>
    <row r="12" spans="1:16" ht="20.100000000000001" customHeight="1" x14ac:dyDescent="0.25">
      <c r="A12" s="8" t="s">
        <v>156</v>
      </c>
      <c r="B12" s="19">
        <v>14634.26</v>
      </c>
      <c r="C12" s="140">
        <v>12923.759999999998</v>
      </c>
      <c r="D12" s="247">
        <f t="shared" si="2"/>
        <v>8.0293951625646551E-2</v>
      </c>
      <c r="E12" s="215">
        <f t="shared" si="3"/>
        <v>6.662701141372214E-2</v>
      </c>
      <c r="F12" s="52">
        <f t="shared" si="4"/>
        <v>-0.11688325887335621</v>
      </c>
      <c r="H12" s="19">
        <v>2375.0959999999995</v>
      </c>
      <c r="I12" s="140">
        <v>2319.6219999999998</v>
      </c>
      <c r="J12" s="247">
        <f t="shared" si="5"/>
        <v>5.928876625888127E-2</v>
      </c>
      <c r="K12" s="215">
        <f t="shared" si="6"/>
        <v>5.6107477842098227E-2</v>
      </c>
      <c r="L12" s="52">
        <f t="shared" si="7"/>
        <v>-2.3356529588698612E-2</v>
      </c>
      <c r="N12" s="27">
        <f t="shared" si="0"/>
        <v>1.6229696616022946</v>
      </c>
      <c r="O12" s="152">
        <f t="shared" si="1"/>
        <v>1.7948507245569401</v>
      </c>
      <c r="P12" s="52">
        <f t="shared" si="8"/>
        <v>0.10590528401187363</v>
      </c>
    </row>
    <row r="13" spans="1:16" ht="20.100000000000001" customHeight="1" x14ac:dyDescent="0.25">
      <c r="A13" s="8" t="s">
        <v>166</v>
      </c>
      <c r="B13" s="19">
        <v>8957.7900000000009</v>
      </c>
      <c r="C13" s="140">
        <v>9521.83</v>
      </c>
      <c r="D13" s="247">
        <f t="shared" si="2"/>
        <v>4.9148802668033814E-2</v>
      </c>
      <c r="E13" s="215">
        <f t="shared" si="3"/>
        <v>4.9088738578364342E-2</v>
      </c>
      <c r="F13" s="52">
        <f t="shared" si="4"/>
        <v>6.2966423637973098E-2</v>
      </c>
      <c r="H13" s="19">
        <v>1962.4450000000002</v>
      </c>
      <c r="I13" s="140">
        <v>2042.8809999999999</v>
      </c>
      <c r="J13" s="247">
        <f t="shared" si="5"/>
        <v>4.898789055301777E-2</v>
      </c>
      <c r="K13" s="215">
        <f t="shared" si="6"/>
        <v>4.9413611545994766E-2</v>
      </c>
      <c r="L13" s="52">
        <f t="shared" si="7"/>
        <v>4.0987645513632071E-2</v>
      </c>
      <c r="N13" s="27">
        <f t="shared" si="0"/>
        <v>2.190769151766228</v>
      </c>
      <c r="O13" s="152">
        <f t="shared" si="1"/>
        <v>2.1454709861444701</v>
      </c>
      <c r="P13" s="52">
        <f t="shared" si="8"/>
        <v>-2.0676831963439838E-2</v>
      </c>
    </row>
    <row r="14" spans="1:16" ht="20.100000000000001" customHeight="1" x14ac:dyDescent="0.25">
      <c r="A14" s="8" t="s">
        <v>167</v>
      </c>
      <c r="B14" s="19">
        <v>8438.0499999999993</v>
      </c>
      <c r="C14" s="140">
        <v>8892.5099999999984</v>
      </c>
      <c r="D14" s="247">
        <f t="shared" si="2"/>
        <v>4.6297139624059354E-2</v>
      </c>
      <c r="E14" s="215">
        <f t="shared" si="3"/>
        <v>4.5844349110989238E-2</v>
      </c>
      <c r="F14" s="52">
        <f t="shared" si="4"/>
        <v>5.3858415155160155E-2</v>
      </c>
      <c r="H14" s="19">
        <v>1830.7279999999998</v>
      </c>
      <c r="I14" s="140">
        <v>2033.021</v>
      </c>
      <c r="J14" s="247">
        <f t="shared" si="5"/>
        <v>4.5699880962954423E-2</v>
      </c>
      <c r="K14" s="215">
        <f t="shared" si="6"/>
        <v>4.9175115906824642E-2</v>
      </c>
      <c r="L14" s="52">
        <f t="shared" si="7"/>
        <v>0.1104986650119516</v>
      </c>
      <c r="N14" s="27">
        <f t="shared" si="0"/>
        <v>2.1696102772560009</v>
      </c>
      <c r="O14" s="152">
        <f t="shared" si="1"/>
        <v>2.2862172772366858</v>
      </c>
      <c r="P14" s="52">
        <f t="shared" si="8"/>
        <v>5.374559717156336E-2</v>
      </c>
    </row>
    <row r="15" spans="1:16" ht="20.100000000000001" customHeight="1" x14ac:dyDescent="0.25">
      <c r="A15" s="8" t="s">
        <v>165</v>
      </c>
      <c r="B15" s="19">
        <v>7358.8499999999995</v>
      </c>
      <c r="C15" s="140">
        <v>5836.93</v>
      </c>
      <c r="D15" s="247">
        <f t="shared" si="2"/>
        <v>4.0375881385214495E-2</v>
      </c>
      <c r="E15" s="215">
        <f t="shared" si="3"/>
        <v>3.0091645289845776E-2</v>
      </c>
      <c r="F15" s="52">
        <f t="shared" si="4"/>
        <v>-0.20681492352745323</v>
      </c>
      <c r="H15" s="19">
        <v>2690.29</v>
      </c>
      <c r="I15" s="140">
        <v>1979.1100000000001</v>
      </c>
      <c r="J15" s="247">
        <f t="shared" si="5"/>
        <v>6.7156853861320018E-2</v>
      </c>
      <c r="K15" s="215">
        <f t="shared" si="6"/>
        <v>4.7871105926773863E-2</v>
      </c>
      <c r="L15" s="52">
        <f t="shared" si="7"/>
        <v>-0.2643506833835757</v>
      </c>
      <c r="N15" s="27">
        <f t="shared" si="0"/>
        <v>3.6558565536734684</v>
      </c>
      <c r="O15" s="152">
        <f t="shared" si="1"/>
        <v>3.3906694101179902</v>
      </c>
      <c r="P15" s="52">
        <f t="shared" si="8"/>
        <v>-7.2537622760119935E-2</v>
      </c>
    </row>
    <row r="16" spans="1:16" ht="20.100000000000001" customHeight="1" x14ac:dyDescent="0.25">
      <c r="A16" s="8" t="s">
        <v>162</v>
      </c>
      <c r="B16" s="19">
        <v>9977.92</v>
      </c>
      <c r="C16" s="140">
        <v>8259.7999999999993</v>
      </c>
      <c r="D16" s="247">
        <f t="shared" si="2"/>
        <v>5.4745960903016026E-2</v>
      </c>
      <c r="E16" s="215">
        <f t="shared" si="3"/>
        <v>4.2582482874570726E-2</v>
      </c>
      <c r="F16" s="52">
        <f t="shared" si="4"/>
        <v>-0.17219220037843566</v>
      </c>
      <c r="H16" s="19">
        <v>1764.3220000000001</v>
      </c>
      <c r="I16" s="140">
        <v>1596.941</v>
      </c>
      <c r="J16" s="247">
        <f t="shared" si="5"/>
        <v>4.4042209099506693E-2</v>
      </c>
      <c r="K16" s="215">
        <f t="shared" si="6"/>
        <v>3.8627126218253746E-2</v>
      </c>
      <c r="L16" s="52">
        <f t="shared" si="7"/>
        <v>-9.4869870692538022E-2</v>
      </c>
      <c r="N16" s="27">
        <f t="shared" si="0"/>
        <v>1.7682262435457492</v>
      </c>
      <c r="O16" s="152">
        <f t="shared" si="1"/>
        <v>1.9333894283154556</v>
      </c>
      <c r="P16" s="52">
        <f t="shared" si="8"/>
        <v>9.3406138141300082E-2</v>
      </c>
    </row>
    <row r="17" spans="1:16" ht="20.100000000000001" customHeight="1" x14ac:dyDescent="0.25">
      <c r="A17" s="8" t="s">
        <v>161</v>
      </c>
      <c r="B17" s="19">
        <v>3263.95</v>
      </c>
      <c r="C17" s="140">
        <v>6859.16</v>
      </c>
      <c r="D17" s="247">
        <f t="shared" si="2"/>
        <v>1.7908349544734688E-2</v>
      </c>
      <c r="E17" s="215">
        <f t="shared" si="3"/>
        <v>3.5361638687854496E-2</v>
      </c>
      <c r="F17" s="52">
        <f t="shared" si="4"/>
        <v>1.1014905252837819</v>
      </c>
      <c r="H17" s="19">
        <v>818.25799999999992</v>
      </c>
      <c r="I17" s="140">
        <v>1472.7620000000002</v>
      </c>
      <c r="J17" s="247">
        <f t="shared" si="5"/>
        <v>2.0425914279447937E-2</v>
      </c>
      <c r="K17" s="215">
        <f t="shared" si="6"/>
        <v>3.5623459892035983E-2</v>
      </c>
      <c r="L17" s="52">
        <f t="shared" si="7"/>
        <v>0.7998748560967327</v>
      </c>
      <c r="N17" s="27">
        <f t="shared" si="0"/>
        <v>2.5069562952863862</v>
      </c>
      <c r="O17" s="152">
        <f t="shared" si="1"/>
        <v>2.1471462977973981</v>
      </c>
      <c r="P17" s="52">
        <f t="shared" si="8"/>
        <v>-0.14352463908744953</v>
      </c>
    </row>
    <row r="18" spans="1:16" ht="20.100000000000001" customHeight="1" x14ac:dyDescent="0.25">
      <c r="A18" s="8" t="s">
        <v>168</v>
      </c>
      <c r="B18" s="19">
        <v>3959.2800000000007</v>
      </c>
      <c r="C18" s="140">
        <v>5063.41</v>
      </c>
      <c r="D18" s="247">
        <f t="shared" si="2"/>
        <v>2.172342412888591E-2</v>
      </c>
      <c r="E18" s="215">
        <f t="shared" si="3"/>
        <v>2.6103848714488266E-2</v>
      </c>
      <c r="F18" s="52">
        <f t="shared" si="4"/>
        <v>0.27887141096360929</v>
      </c>
      <c r="H18" s="19">
        <v>789.11599999999999</v>
      </c>
      <c r="I18" s="140">
        <v>1119.3090000000002</v>
      </c>
      <c r="J18" s="247">
        <f t="shared" si="5"/>
        <v>1.9698451799482361E-2</v>
      </c>
      <c r="K18" s="215">
        <f t="shared" si="6"/>
        <v>2.707406849735049E-2</v>
      </c>
      <c r="L18" s="52">
        <f t="shared" si="7"/>
        <v>0.41843404518473865</v>
      </c>
      <c r="N18" s="27">
        <f t="shared" si="0"/>
        <v>1.9930795498171381</v>
      </c>
      <c r="O18" s="152">
        <f t="shared" si="1"/>
        <v>2.2105833815551184</v>
      </c>
      <c r="P18" s="52">
        <f t="shared" si="8"/>
        <v>0.10912952860207507</v>
      </c>
    </row>
    <row r="19" spans="1:16" ht="20.100000000000001" customHeight="1" x14ac:dyDescent="0.25">
      <c r="A19" s="8" t="s">
        <v>170</v>
      </c>
      <c r="B19" s="19">
        <v>2203.29</v>
      </c>
      <c r="C19" s="140">
        <v>4367.9500000000007</v>
      </c>
      <c r="D19" s="247">
        <f t="shared" si="2"/>
        <v>1.2088814923150934E-2</v>
      </c>
      <c r="E19" s="215">
        <f t="shared" si="3"/>
        <v>2.2518481812148144E-2</v>
      </c>
      <c r="F19" s="52">
        <f t="shared" si="4"/>
        <v>0.98246712870298547</v>
      </c>
      <c r="H19" s="19">
        <v>502.02700000000004</v>
      </c>
      <c r="I19" s="140">
        <v>1018.6659999999999</v>
      </c>
      <c r="J19" s="247">
        <f t="shared" si="5"/>
        <v>1.2531940375735295E-2</v>
      </c>
      <c r="K19" s="215">
        <f t="shared" si="6"/>
        <v>2.4639695615707575E-2</v>
      </c>
      <c r="L19" s="52">
        <f t="shared" si="7"/>
        <v>1.0291060042587348</v>
      </c>
      <c r="N19" s="27">
        <f t="shared" si="0"/>
        <v>2.2785334658624152</v>
      </c>
      <c r="O19" s="152">
        <f t="shared" si="1"/>
        <v>2.332137501573964</v>
      </c>
      <c r="P19" s="52">
        <f t="shared" si="8"/>
        <v>2.3525674085835696E-2</v>
      </c>
    </row>
    <row r="20" spans="1:16" ht="20.100000000000001" customHeight="1" x14ac:dyDescent="0.25">
      <c r="A20" s="8" t="s">
        <v>172</v>
      </c>
      <c r="B20" s="19">
        <v>3208.3200000000006</v>
      </c>
      <c r="C20" s="140">
        <v>3756.15</v>
      </c>
      <c r="D20" s="247">
        <f t="shared" si="2"/>
        <v>1.7603123825843902E-2</v>
      </c>
      <c r="E20" s="215">
        <f t="shared" si="3"/>
        <v>1.9364414761776177E-2</v>
      </c>
      <c r="F20" s="52">
        <f t="shared" si="4"/>
        <v>0.17075291741472154</v>
      </c>
      <c r="H20" s="19">
        <v>720.96699999999998</v>
      </c>
      <c r="I20" s="140">
        <v>925.80299999999988</v>
      </c>
      <c r="J20" s="247">
        <f t="shared" si="5"/>
        <v>1.7997269981241543E-2</v>
      </c>
      <c r="K20" s="215">
        <f t="shared" si="6"/>
        <v>2.2393506919941294E-2</v>
      </c>
      <c r="L20" s="52">
        <f t="shared" si="7"/>
        <v>0.28411286508259032</v>
      </c>
      <c r="N20" s="27">
        <f t="shared" si="0"/>
        <v>2.2471792090564526</v>
      </c>
      <c r="O20" s="152">
        <f t="shared" si="1"/>
        <v>2.4647657841140527</v>
      </c>
      <c r="P20" s="52">
        <f t="shared" si="8"/>
        <v>9.6826534430674294E-2</v>
      </c>
    </row>
    <row r="21" spans="1:16" ht="20.100000000000001" customHeight="1" x14ac:dyDescent="0.25">
      <c r="A21" s="8" t="s">
        <v>174</v>
      </c>
      <c r="B21" s="19">
        <v>5252.07</v>
      </c>
      <c r="C21" s="140">
        <v>11218.689999999999</v>
      </c>
      <c r="D21" s="247">
        <f t="shared" si="2"/>
        <v>2.8816588916317564E-2</v>
      </c>
      <c r="E21" s="215">
        <f t="shared" si="3"/>
        <v>5.7836712123794508E-2</v>
      </c>
      <c r="F21" s="52">
        <f t="shared" si="4"/>
        <v>1.13605111889217</v>
      </c>
      <c r="H21" s="19">
        <v>374.91</v>
      </c>
      <c r="I21" s="140">
        <v>848.14300000000003</v>
      </c>
      <c r="J21" s="247">
        <f t="shared" si="5"/>
        <v>9.3587591230489976E-3</v>
      </c>
      <c r="K21" s="215">
        <f t="shared" si="6"/>
        <v>2.0515051408992811E-2</v>
      </c>
      <c r="L21" s="52">
        <f t="shared" si="7"/>
        <v>1.2622576084927049</v>
      </c>
      <c r="N21" s="27">
        <f t="shared" si="0"/>
        <v>0.71383283162638744</v>
      </c>
      <c r="O21" s="152">
        <f t="shared" si="1"/>
        <v>0.75600894578600542</v>
      </c>
      <c r="P21" s="52">
        <f t="shared" si="8"/>
        <v>5.908402120357012E-2</v>
      </c>
    </row>
    <row r="22" spans="1:16" ht="20.100000000000001" customHeight="1" x14ac:dyDescent="0.25">
      <c r="A22" s="8" t="s">
        <v>171</v>
      </c>
      <c r="B22" s="19">
        <v>3931.1399999999994</v>
      </c>
      <c r="C22" s="140">
        <v>3626.6299999999992</v>
      </c>
      <c r="D22" s="247">
        <f t="shared" si="2"/>
        <v>2.1569028088447531E-2</v>
      </c>
      <c r="E22" s="215">
        <f t="shared" si="3"/>
        <v>1.8696688765757575E-2</v>
      </c>
      <c r="F22" s="52">
        <f t="shared" si="4"/>
        <v>-7.7460990959365539E-2</v>
      </c>
      <c r="H22" s="19">
        <v>867.9</v>
      </c>
      <c r="I22" s="140">
        <v>826.53400000000011</v>
      </c>
      <c r="J22" s="247">
        <f t="shared" si="5"/>
        <v>2.1665111741202489E-2</v>
      </c>
      <c r="K22" s="215">
        <f t="shared" si="6"/>
        <v>1.9992368623310532E-2</v>
      </c>
      <c r="L22" s="52">
        <f t="shared" si="7"/>
        <v>-4.7662173061412461E-2</v>
      </c>
      <c r="N22" s="27">
        <f t="shared" si="0"/>
        <v>2.2077565286405472</v>
      </c>
      <c r="O22" s="152">
        <f t="shared" si="1"/>
        <v>2.2790689979402372</v>
      </c>
      <c r="P22" s="52">
        <f t="shared" si="8"/>
        <v>3.2300875741765579E-2</v>
      </c>
    </row>
    <row r="23" spans="1:16" ht="20.100000000000001" customHeight="1" x14ac:dyDescent="0.25">
      <c r="A23" s="8" t="s">
        <v>175</v>
      </c>
      <c r="B23" s="19">
        <v>1336.16</v>
      </c>
      <c r="C23" s="140">
        <v>2564.4500000000003</v>
      </c>
      <c r="D23" s="247">
        <f t="shared" si="2"/>
        <v>7.3311234325564743E-3</v>
      </c>
      <c r="E23" s="215">
        <f t="shared" si="3"/>
        <v>1.3220737573269681E-2</v>
      </c>
      <c r="F23" s="52">
        <f t="shared" si="4"/>
        <v>0.91926865046102268</v>
      </c>
      <c r="H23" s="19">
        <v>371.22299999999996</v>
      </c>
      <c r="I23" s="140">
        <v>684.19299999999998</v>
      </c>
      <c r="J23" s="247">
        <f t="shared" si="5"/>
        <v>9.2667217143730957E-3</v>
      </c>
      <c r="K23" s="215">
        <f t="shared" si="6"/>
        <v>1.6549396232325229E-2</v>
      </c>
      <c r="L23" s="52">
        <f t="shared" si="7"/>
        <v>0.84307814979136542</v>
      </c>
      <c r="N23" s="27">
        <f t="shared" si="0"/>
        <v>2.7782825410130521</v>
      </c>
      <c r="O23" s="152">
        <f t="shared" si="1"/>
        <v>2.6679911871941346</v>
      </c>
      <c r="P23" s="52">
        <f t="shared" si="8"/>
        <v>-3.9697673721370903E-2</v>
      </c>
    </row>
    <row r="24" spans="1:16" ht="20.100000000000001" customHeight="1" x14ac:dyDescent="0.25">
      <c r="A24" s="8" t="s">
        <v>164</v>
      </c>
      <c r="B24" s="19">
        <v>3668.13</v>
      </c>
      <c r="C24" s="140">
        <v>2537.21</v>
      </c>
      <c r="D24" s="247">
        <f t="shared" si="2"/>
        <v>2.0125968294712741E-2</v>
      </c>
      <c r="E24" s="215">
        <f t="shared" si="3"/>
        <v>1.3080304774230563E-2</v>
      </c>
      <c r="F24" s="52">
        <f t="shared" si="4"/>
        <v>-0.3083096836807856</v>
      </c>
      <c r="H24" s="19">
        <v>872.8069999999999</v>
      </c>
      <c r="I24" s="140">
        <v>682.30200000000002</v>
      </c>
      <c r="J24" s="247">
        <f t="shared" si="5"/>
        <v>2.1787603621965339E-2</v>
      </c>
      <c r="K24" s="215">
        <f t="shared" si="6"/>
        <v>1.6503656348585808E-2</v>
      </c>
      <c r="L24" s="52">
        <f t="shared" si="7"/>
        <v>-0.21826703956315646</v>
      </c>
      <c r="N24" s="27">
        <f t="shared" si="0"/>
        <v>2.3794331171468839</v>
      </c>
      <c r="O24" s="152">
        <f t="shared" si="1"/>
        <v>2.6891822119572284</v>
      </c>
      <c r="P24" s="52">
        <f t="shared" si="8"/>
        <v>0.13017768500329044</v>
      </c>
    </row>
    <row r="25" spans="1:16" ht="20.100000000000001" customHeight="1" x14ac:dyDescent="0.25">
      <c r="A25" s="8" t="s">
        <v>176</v>
      </c>
      <c r="B25" s="19">
        <v>1423.4900000000002</v>
      </c>
      <c r="C25" s="140">
        <v>1247.95</v>
      </c>
      <c r="D25" s="247">
        <f t="shared" si="2"/>
        <v>7.8102778821472103E-3</v>
      </c>
      <c r="E25" s="215">
        <f t="shared" si="3"/>
        <v>6.4336678252888135E-3</v>
      </c>
      <c r="F25" s="52">
        <f t="shared" si="4"/>
        <v>-0.12331663727880081</v>
      </c>
      <c r="H25" s="19">
        <v>426.964</v>
      </c>
      <c r="I25" s="140">
        <v>480.52699999999993</v>
      </c>
      <c r="J25" s="247">
        <f t="shared" si="5"/>
        <v>1.0658166573880377E-2</v>
      </c>
      <c r="K25" s="215">
        <f t="shared" si="6"/>
        <v>1.1623082556136272E-2</v>
      </c>
      <c r="L25" s="52">
        <f t="shared" si="7"/>
        <v>0.1254508576835516</v>
      </c>
      <c r="N25" s="27">
        <f t="shared" si="0"/>
        <v>2.9994169260058023</v>
      </c>
      <c r="O25" s="152">
        <f t="shared" si="1"/>
        <v>3.8505308706278289</v>
      </c>
      <c r="P25" s="52">
        <f t="shared" si="8"/>
        <v>0.28375979919384509</v>
      </c>
    </row>
    <row r="26" spans="1:16" ht="20.100000000000001" customHeight="1" x14ac:dyDescent="0.25">
      <c r="A26" s="8" t="s">
        <v>169</v>
      </c>
      <c r="B26" s="19">
        <v>820.21999999999991</v>
      </c>
      <c r="C26" s="140">
        <v>2031.2599999999998</v>
      </c>
      <c r="D26" s="247">
        <f t="shared" si="2"/>
        <v>4.5003098894230258E-3</v>
      </c>
      <c r="E26" s="215">
        <f t="shared" si="3"/>
        <v>1.047193565991919E-2</v>
      </c>
      <c r="F26" s="52">
        <f t="shared" si="4"/>
        <v>1.4764819194850163</v>
      </c>
      <c r="H26" s="19">
        <v>266.26499999999999</v>
      </c>
      <c r="I26" s="140">
        <v>409.399</v>
      </c>
      <c r="J26" s="247">
        <f t="shared" si="5"/>
        <v>6.6466885329776243E-3</v>
      </c>
      <c r="K26" s="215">
        <f t="shared" si="6"/>
        <v>9.9026243590883238E-3</v>
      </c>
      <c r="L26" s="52">
        <f t="shared" si="7"/>
        <v>0.53756220306837177</v>
      </c>
      <c r="N26" s="27">
        <f t="shared" si="0"/>
        <v>3.2462631976786716</v>
      </c>
      <c r="O26" s="152">
        <f t="shared" si="1"/>
        <v>2.0154928468044466</v>
      </c>
      <c r="P26" s="52">
        <f t="shared" si="8"/>
        <v>-0.37913449277751743</v>
      </c>
    </row>
    <row r="27" spans="1:16" ht="20.100000000000001" customHeight="1" x14ac:dyDescent="0.25">
      <c r="A27" s="8" t="s">
        <v>173</v>
      </c>
      <c r="B27" s="19">
        <v>125.63000000000001</v>
      </c>
      <c r="C27" s="140">
        <v>193.7</v>
      </c>
      <c r="D27" s="247">
        <f t="shared" si="2"/>
        <v>6.8929547122505532E-4</v>
      </c>
      <c r="E27" s="215">
        <f t="shared" si="3"/>
        <v>9.9859886835084984E-4</v>
      </c>
      <c r="F27" s="52">
        <f t="shared" si="4"/>
        <v>0.54182918092812205</v>
      </c>
      <c r="H27" s="19">
        <v>211.24399999999997</v>
      </c>
      <c r="I27" s="140">
        <v>362.16400000000004</v>
      </c>
      <c r="J27" s="247">
        <f t="shared" si="5"/>
        <v>5.2732168045380549E-3</v>
      </c>
      <c r="K27" s="215">
        <f t="shared" si="6"/>
        <v>8.7600947935507021E-3</v>
      </c>
      <c r="L27" s="52">
        <f t="shared" si="7"/>
        <v>0.71443449281399751</v>
      </c>
      <c r="N27" s="27">
        <f t="shared" si="0"/>
        <v>16.814773541351585</v>
      </c>
      <c r="O27" s="152">
        <f t="shared" si="1"/>
        <v>18.697160557563247</v>
      </c>
      <c r="P27" s="52">
        <f t="shared" si="8"/>
        <v>0.11194840130212988</v>
      </c>
    </row>
    <row r="28" spans="1:16" ht="20.100000000000001" customHeight="1" x14ac:dyDescent="0.25">
      <c r="A28" s="8" t="s">
        <v>179</v>
      </c>
      <c r="B28" s="19">
        <v>1517.5099999999998</v>
      </c>
      <c r="C28" s="140">
        <v>1303.26</v>
      </c>
      <c r="D28" s="247">
        <f t="shared" si="2"/>
        <v>8.3261384266396041E-3</v>
      </c>
      <c r="E28" s="215">
        <f t="shared" si="3"/>
        <v>6.7188123963186821E-3</v>
      </c>
      <c r="F28" s="52">
        <f t="shared" si="4"/>
        <v>-0.14118523106931738</v>
      </c>
      <c r="H28" s="19">
        <v>310.11400000000003</v>
      </c>
      <c r="I28" s="140">
        <v>309.98200000000003</v>
      </c>
      <c r="J28" s="247">
        <f t="shared" si="5"/>
        <v>7.7412771776832227E-3</v>
      </c>
      <c r="K28" s="215">
        <f t="shared" si="6"/>
        <v>7.4979062090501361E-3</v>
      </c>
      <c r="L28" s="52">
        <f t="shared" si="7"/>
        <v>-4.2564992228665905E-4</v>
      </c>
      <c r="N28" s="27">
        <f t="shared" si="0"/>
        <v>2.0435713767948815</v>
      </c>
      <c r="O28" s="152">
        <f t="shared" si="1"/>
        <v>2.3785123459632</v>
      </c>
      <c r="P28" s="52">
        <f t="shared" si="8"/>
        <v>0.16389981430139075</v>
      </c>
    </row>
    <row r="29" spans="1:16" ht="20.100000000000001" customHeight="1" x14ac:dyDescent="0.25">
      <c r="A29" s="8" t="s">
        <v>180</v>
      </c>
      <c r="B29" s="19">
        <v>640.16000000000008</v>
      </c>
      <c r="C29" s="140">
        <v>899.26999999999987</v>
      </c>
      <c r="D29" s="247">
        <f t="shared" si="2"/>
        <v>3.5123727522043415E-3</v>
      </c>
      <c r="E29" s="215">
        <f t="shared" si="3"/>
        <v>4.6360867544753158E-3</v>
      </c>
      <c r="F29" s="52">
        <f>(C29-B29)/B29</f>
        <v>0.40475818545363623</v>
      </c>
      <c r="H29" s="19">
        <v>188.327</v>
      </c>
      <c r="I29" s="140">
        <v>274.64400000000001</v>
      </c>
      <c r="J29" s="247">
        <f t="shared" si="5"/>
        <v>4.7011470202620587E-3</v>
      </c>
      <c r="K29" s="215">
        <f t="shared" si="6"/>
        <v>6.6431436434320878E-3</v>
      </c>
      <c r="L29" s="52">
        <f>(I29-H29)/H29</f>
        <v>0.45833576704349355</v>
      </c>
      <c r="N29" s="27">
        <f t="shared" si="0"/>
        <v>2.941873906523369</v>
      </c>
      <c r="O29" s="152">
        <f t="shared" si="1"/>
        <v>3.0540771959478246</v>
      </c>
      <c r="P29" s="52">
        <f>(O29-N29)/N29</f>
        <v>3.8140074316459924E-2</v>
      </c>
    </row>
    <row r="30" spans="1:16" ht="20.100000000000001" customHeight="1" x14ac:dyDescent="0.25">
      <c r="A30" s="8" t="s">
        <v>178</v>
      </c>
      <c r="B30" s="19">
        <v>810.4899999999999</v>
      </c>
      <c r="C30" s="140">
        <v>964.37000000000012</v>
      </c>
      <c r="D30" s="247">
        <f t="shared" si="2"/>
        <v>4.4469241938485627E-3</v>
      </c>
      <c r="E30" s="215">
        <f t="shared" si="3"/>
        <v>4.9717025847780556E-3</v>
      </c>
      <c r="F30" s="52">
        <f t="shared" si="4"/>
        <v>0.18986045478661087</v>
      </c>
      <c r="H30" s="19">
        <v>394.78199999999998</v>
      </c>
      <c r="I30" s="140">
        <v>252.697</v>
      </c>
      <c r="J30" s="247">
        <f t="shared" si="5"/>
        <v>9.8548175405178025E-3</v>
      </c>
      <c r="K30" s="215">
        <f t="shared" si="6"/>
        <v>6.1122852465896153E-3</v>
      </c>
      <c r="L30" s="52">
        <f t="shared" si="7"/>
        <v>-0.35990749324943888</v>
      </c>
      <c r="N30" s="27">
        <f t="shared" si="0"/>
        <v>4.8709052548458338</v>
      </c>
      <c r="O30" s="152">
        <f t="shared" si="1"/>
        <v>2.6203324450159169</v>
      </c>
      <c r="P30" s="52">
        <f t="shared" si="8"/>
        <v>-0.46204405384213298</v>
      </c>
    </row>
    <row r="31" spans="1:16" ht="20.100000000000001" customHeight="1" x14ac:dyDescent="0.25">
      <c r="A31" s="8" t="s">
        <v>195</v>
      </c>
      <c r="B31" s="19">
        <v>3547.2799999999997</v>
      </c>
      <c r="C31" s="140">
        <v>2532.71</v>
      </c>
      <c r="D31" s="247">
        <f t="shared" si="2"/>
        <v>1.9462899300861369E-2</v>
      </c>
      <c r="E31" s="215">
        <f t="shared" si="3"/>
        <v>1.3057105523287977E-2</v>
      </c>
      <c r="F31" s="52">
        <f t="shared" si="4"/>
        <v>-0.28601350894206257</v>
      </c>
      <c r="H31" s="19">
        <v>363.35400000000004</v>
      </c>
      <c r="I31" s="140">
        <v>240.36599999999999</v>
      </c>
      <c r="J31" s="247">
        <f t="shared" si="5"/>
        <v>9.0702903694122473E-3</v>
      </c>
      <c r="K31" s="215">
        <f t="shared" si="6"/>
        <v>5.8140205684347633E-3</v>
      </c>
      <c r="L31" s="52">
        <f t="shared" si="7"/>
        <v>-0.33847982958767492</v>
      </c>
      <c r="N31" s="27">
        <f t="shared" si="0"/>
        <v>1.0243172233373179</v>
      </c>
      <c r="O31" s="152">
        <f t="shared" si="1"/>
        <v>0.94904667332619996</v>
      </c>
      <c r="P31" s="52">
        <f t="shared" si="8"/>
        <v>-7.348363211728462E-2</v>
      </c>
    </row>
    <row r="32" spans="1:16" ht="20.100000000000001" customHeight="1" thickBot="1" x14ac:dyDescent="0.3">
      <c r="A32" s="8" t="s">
        <v>17</v>
      </c>
      <c r="B32" s="19">
        <f>B33-SUM(B7:B31)</f>
        <v>18869.899999999965</v>
      </c>
      <c r="C32" s="140">
        <f>C33-SUM(C7:C31)</f>
        <v>15270.319999999949</v>
      </c>
      <c r="D32" s="247">
        <f t="shared" si="2"/>
        <v>0.10353368313674796</v>
      </c>
      <c r="E32" s="215">
        <f t="shared" si="3"/>
        <v>7.8724441256351571E-2</v>
      </c>
      <c r="F32" s="52">
        <f t="shared" si="4"/>
        <v>-0.19075776766172703</v>
      </c>
      <c r="H32" s="19">
        <f>H33-SUM(H7:H31)</f>
        <v>4197.1940000000031</v>
      </c>
      <c r="I32" s="142">
        <f>I33-SUM(I7:I31)</f>
        <v>3203.3219999999928</v>
      </c>
      <c r="J32" s="247">
        <f t="shared" si="5"/>
        <v>0.10477321927584365</v>
      </c>
      <c r="K32" s="215">
        <f t="shared" si="6"/>
        <v>7.748258903222395E-2</v>
      </c>
      <c r="L32" s="52">
        <f t="shared" si="7"/>
        <v>-0.23679439168168295</v>
      </c>
      <c r="N32" s="27">
        <f t="shared" si="0"/>
        <v>2.2242799378905085</v>
      </c>
      <c r="O32" s="152">
        <f t="shared" si="1"/>
        <v>2.0977438586748698</v>
      </c>
      <c r="P32" s="52">
        <f t="shared" si="8"/>
        <v>-5.6888558431923197E-2</v>
      </c>
    </row>
    <row r="33" spans="1:16" ht="26.25" customHeight="1" thickBot="1" x14ac:dyDescent="0.3">
      <c r="A33" s="12" t="s">
        <v>18</v>
      </c>
      <c r="B33" s="17">
        <v>182258.56</v>
      </c>
      <c r="C33" s="145">
        <v>193971.77999999997</v>
      </c>
      <c r="D33" s="243">
        <f>SUM(D7:D32)</f>
        <v>0.99999999999999978</v>
      </c>
      <c r="E33" s="244">
        <f>SUM(E7:E32)</f>
        <v>1</v>
      </c>
      <c r="F33" s="57">
        <f t="shared" si="4"/>
        <v>6.4267050063382333E-2</v>
      </c>
      <c r="G33" s="1"/>
      <c r="H33" s="17">
        <v>40059.798000000003</v>
      </c>
      <c r="I33" s="145">
        <v>41342.474999999999</v>
      </c>
      <c r="J33" s="243">
        <f>SUM(J7:J32)</f>
        <v>0.99999999999999978</v>
      </c>
      <c r="K33" s="244">
        <f>SUM(K7:K32)</f>
        <v>0.99999999999999967</v>
      </c>
      <c r="L33" s="57">
        <f t="shared" si="7"/>
        <v>3.2019058109079727E-2</v>
      </c>
      <c r="N33" s="29">
        <f t="shared" si="0"/>
        <v>2.1979652423458194</v>
      </c>
      <c r="O33" s="146">
        <f t="shared" si="1"/>
        <v>2.1313654491390452</v>
      </c>
      <c r="P33" s="57">
        <f t="shared" si="8"/>
        <v>-3.0300658046664215E-2</v>
      </c>
    </row>
    <row r="35" spans="1:16" ht="15.75" thickBot="1" x14ac:dyDescent="0.3"/>
    <row r="36" spans="1:16" x14ac:dyDescent="0.25">
      <c r="A36" s="364" t="s">
        <v>2</v>
      </c>
      <c r="B36" s="352" t="s">
        <v>1</v>
      </c>
      <c r="C36" s="350"/>
      <c r="D36" s="352" t="s">
        <v>104</v>
      </c>
      <c r="E36" s="350"/>
      <c r="F36" s="130" t="s">
        <v>0</v>
      </c>
      <c r="H36" s="362" t="s">
        <v>19</v>
      </c>
      <c r="I36" s="363"/>
      <c r="J36" s="352" t="s">
        <v>104</v>
      </c>
      <c r="K36" s="353"/>
      <c r="L36" s="130" t="s">
        <v>0</v>
      </c>
      <c r="N36" s="360" t="s">
        <v>22</v>
      </c>
      <c r="O36" s="350"/>
      <c r="P36" s="130" t="s">
        <v>0</v>
      </c>
    </row>
    <row r="37" spans="1:16" x14ac:dyDescent="0.25">
      <c r="A37" s="365"/>
      <c r="B37" s="355" t="s">
        <v>56</v>
      </c>
      <c r="C37" s="357"/>
      <c r="D37" s="355" t="s">
        <v>56</v>
      </c>
      <c r="E37" s="357"/>
      <c r="F37" s="131" t="str">
        <f>F5</f>
        <v>2023/2022</v>
      </c>
      <c r="H37" s="358" t="s">
        <v>56</v>
      </c>
      <c r="I37" s="357"/>
      <c r="J37" s="355" t="s">
        <v>56</v>
      </c>
      <c r="K37" s="356"/>
      <c r="L37" s="131" t="str">
        <f>F37</f>
        <v>2023/2022</v>
      </c>
      <c r="N37" s="358" t="str">
        <f>B5</f>
        <v>jan</v>
      </c>
      <c r="O37" s="356"/>
      <c r="P37" s="131" t="str">
        <f>P5</f>
        <v>2023/2022</v>
      </c>
    </row>
    <row r="38" spans="1:16" ht="19.5" customHeight="1" thickBot="1" x14ac:dyDescent="0.3">
      <c r="A38" s="366"/>
      <c r="B38" s="99">
        <f>B6</f>
        <v>2022</v>
      </c>
      <c r="C38" s="134">
        <f>C6</f>
        <v>2023</v>
      </c>
      <c r="D38" s="99">
        <f>B6</f>
        <v>2022</v>
      </c>
      <c r="E38" s="134">
        <f>C6</f>
        <v>2023</v>
      </c>
      <c r="F38" s="132" t="s">
        <v>1</v>
      </c>
      <c r="H38" s="25">
        <f>B6</f>
        <v>2022</v>
      </c>
      <c r="I38" s="134">
        <f>C6</f>
        <v>2023</v>
      </c>
      <c r="J38" s="99">
        <f>B6</f>
        <v>2022</v>
      </c>
      <c r="K38" s="134">
        <f>C6</f>
        <v>2023</v>
      </c>
      <c r="L38" s="259">
        <v>1000</v>
      </c>
      <c r="N38" s="25">
        <f>B6</f>
        <v>2022</v>
      </c>
      <c r="O38" s="134">
        <f>C6</f>
        <v>2023</v>
      </c>
      <c r="P38" s="132"/>
    </row>
    <row r="39" spans="1:16" ht="20.100000000000001" customHeight="1" x14ac:dyDescent="0.25">
      <c r="A39" s="38" t="s">
        <v>156</v>
      </c>
      <c r="B39" s="39">
        <v>14634.26</v>
      </c>
      <c r="C39" s="147">
        <v>12923.759999999998</v>
      </c>
      <c r="D39" s="247">
        <f t="shared" ref="D39:D61" si="9">B39/$B$62</f>
        <v>0.21960197137061815</v>
      </c>
      <c r="E39" s="246">
        <f t="shared" ref="E39:E61" si="10">C39/$C$62</f>
        <v>0.19258825449123881</v>
      </c>
      <c r="F39" s="52">
        <f>(C39-B39)/B39</f>
        <v>-0.11688325887335621</v>
      </c>
      <c r="H39" s="39">
        <v>2375.0959999999995</v>
      </c>
      <c r="I39" s="147">
        <v>2319.6219999999998</v>
      </c>
      <c r="J39" s="247">
        <f t="shared" ref="J39:J61" si="11">H39/$H$62</f>
        <v>0.17256689603210265</v>
      </c>
      <c r="K39" s="246">
        <f t="shared" ref="K39:K61" si="12">I39/$I$62</f>
        <v>0.16093438745883706</v>
      </c>
      <c r="L39" s="52">
        <f>(I39-H39)/H39</f>
        <v>-2.3356529588698612E-2</v>
      </c>
      <c r="N39" s="27">
        <f t="shared" ref="N39:N62" si="13">(H39/B39)*10</f>
        <v>1.6229696616022946</v>
      </c>
      <c r="O39" s="151">
        <f t="shared" ref="O39:O62" si="14">(I39/C39)*10</f>
        <v>1.7948507245569401</v>
      </c>
      <c r="P39" s="61">
        <f t="shared" si="8"/>
        <v>0.10590528401187363</v>
      </c>
    </row>
    <row r="40" spans="1:16" ht="20.100000000000001" customHeight="1" x14ac:dyDescent="0.25">
      <c r="A40" s="38" t="s">
        <v>166</v>
      </c>
      <c r="B40" s="19">
        <v>8957.7900000000009</v>
      </c>
      <c r="C40" s="140">
        <v>9521.83</v>
      </c>
      <c r="D40" s="247">
        <f t="shared" si="9"/>
        <v>0.13442075944557563</v>
      </c>
      <c r="E40" s="215">
        <f t="shared" si="10"/>
        <v>0.14189311928280257</v>
      </c>
      <c r="F40" s="52">
        <f t="shared" ref="F40:F62" si="15">(C40-B40)/B40</f>
        <v>6.2966423637973098E-2</v>
      </c>
      <c r="H40" s="19">
        <v>1962.4450000000002</v>
      </c>
      <c r="I40" s="140">
        <v>2042.8809999999999</v>
      </c>
      <c r="J40" s="247">
        <f t="shared" si="11"/>
        <v>0.14258499121034257</v>
      </c>
      <c r="K40" s="215">
        <f t="shared" si="12"/>
        <v>0.14173421462044097</v>
      </c>
      <c r="L40" s="52">
        <f t="shared" ref="L40:L62" si="16">(I40-H40)/H40</f>
        <v>4.0987645513632071E-2</v>
      </c>
      <c r="N40" s="27">
        <f t="shared" si="13"/>
        <v>2.190769151766228</v>
      </c>
      <c r="O40" s="152">
        <f t="shared" si="14"/>
        <v>2.1454709861444701</v>
      </c>
      <c r="P40" s="52">
        <f t="shared" si="8"/>
        <v>-2.0676831963439838E-2</v>
      </c>
    </row>
    <row r="41" spans="1:16" ht="20.100000000000001" customHeight="1" x14ac:dyDescent="0.25">
      <c r="A41" s="38" t="s">
        <v>167</v>
      </c>
      <c r="B41" s="19">
        <v>8438.0499999999993</v>
      </c>
      <c r="C41" s="140">
        <v>8892.5099999999984</v>
      </c>
      <c r="D41" s="247">
        <f t="shared" si="9"/>
        <v>0.1266215315652342</v>
      </c>
      <c r="E41" s="215">
        <f t="shared" si="10"/>
        <v>0.13251507138370613</v>
      </c>
      <c r="F41" s="52">
        <f t="shared" si="15"/>
        <v>5.3858415155160155E-2</v>
      </c>
      <c r="H41" s="19">
        <v>1830.7279999999998</v>
      </c>
      <c r="I41" s="140">
        <v>2033.021</v>
      </c>
      <c r="J41" s="247">
        <f t="shared" si="11"/>
        <v>0.13301485432128188</v>
      </c>
      <c r="K41" s="215">
        <f t="shared" si="12"/>
        <v>0.14105013201545441</v>
      </c>
      <c r="L41" s="52">
        <f t="shared" si="16"/>
        <v>0.1104986650119516</v>
      </c>
      <c r="N41" s="27">
        <f t="shared" si="13"/>
        <v>2.1696102772560009</v>
      </c>
      <c r="O41" s="152">
        <f t="shared" si="14"/>
        <v>2.2862172772366858</v>
      </c>
      <c r="P41" s="52">
        <f t="shared" si="8"/>
        <v>5.374559717156336E-2</v>
      </c>
    </row>
    <row r="42" spans="1:16" ht="20.100000000000001" customHeight="1" x14ac:dyDescent="0.25">
      <c r="A42" s="38" t="s">
        <v>162</v>
      </c>
      <c r="B42" s="19">
        <v>9977.92</v>
      </c>
      <c r="C42" s="140">
        <v>8259.7999999999993</v>
      </c>
      <c r="D42" s="247">
        <f t="shared" si="9"/>
        <v>0.14972884875479309</v>
      </c>
      <c r="E42" s="215">
        <f t="shared" si="10"/>
        <v>0.12308650612876859</v>
      </c>
      <c r="F42" s="52">
        <f t="shared" si="15"/>
        <v>-0.17219220037843566</v>
      </c>
      <c r="H42" s="19">
        <v>1764.3220000000001</v>
      </c>
      <c r="I42" s="140">
        <v>1596.941</v>
      </c>
      <c r="J42" s="247">
        <f t="shared" si="11"/>
        <v>0.12819000627391547</v>
      </c>
      <c r="K42" s="215">
        <f t="shared" si="12"/>
        <v>0.11079508714907116</v>
      </c>
      <c r="L42" s="52">
        <f t="shared" si="16"/>
        <v>-9.4869870692538022E-2</v>
      </c>
      <c r="N42" s="27">
        <f t="shared" si="13"/>
        <v>1.7682262435457492</v>
      </c>
      <c r="O42" s="152">
        <f t="shared" si="14"/>
        <v>1.9333894283154556</v>
      </c>
      <c r="P42" s="52">
        <f t="shared" si="8"/>
        <v>9.3406138141300082E-2</v>
      </c>
    </row>
    <row r="43" spans="1:16" ht="20.100000000000001" customHeight="1" x14ac:dyDescent="0.25">
      <c r="A43" s="38" t="s">
        <v>161</v>
      </c>
      <c r="B43" s="19">
        <v>3263.95</v>
      </c>
      <c r="C43" s="140">
        <v>6859.16</v>
      </c>
      <c r="D43" s="247">
        <f t="shared" si="9"/>
        <v>4.8978892985031636E-2</v>
      </c>
      <c r="E43" s="215">
        <f t="shared" si="10"/>
        <v>0.10221434409770266</v>
      </c>
      <c r="F43" s="52">
        <f t="shared" si="15"/>
        <v>1.1014905252837819</v>
      </c>
      <c r="H43" s="19">
        <v>818.25799999999992</v>
      </c>
      <c r="I43" s="140">
        <v>1472.7620000000002</v>
      </c>
      <c r="J43" s="247">
        <f t="shared" si="11"/>
        <v>5.9452015082100379E-2</v>
      </c>
      <c r="K43" s="215">
        <f t="shared" si="12"/>
        <v>0.10217960096198943</v>
      </c>
      <c r="L43" s="52">
        <f t="shared" si="16"/>
        <v>0.7998748560967327</v>
      </c>
      <c r="N43" s="27">
        <f t="shared" si="13"/>
        <v>2.5069562952863862</v>
      </c>
      <c r="O43" s="152">
        <f t="shared" si="14"/>
        <v>2.1471462977973981</v>
      </c>
      <c r="P43" s="52">
        <f t="shared" si="8"/>
        <v>-0.14352463908744953</v>
      </c>
    </row>
    <row r="44" spans="1:16" ht="20.100000000000001" customHeight="1" x14ac:dyDescent="0.25">
      <c r="A44" s="38" t="s">
        <v>168</v>
      </c>
      <c r="B44" s="19">
        <v>3959.2800000000007</v>
      </c>
      <c r="C44" s="140">
        <v>5063.41</v>
      </c>
      <c r="D44" s="247">
        <f t="shared" si="9"/>
        <v>5.9413027594716866E-2</v>
      </c>
      <c r="E44" s="215">
        <f t="shared" si="10"/>
        <v>7.5454302283041744E-2</v>
      </c>
      <c r="F44" s="52">
        <f t="shared" si="15"/>
        <v>0.27887141096360929</v>
      </c>
      <c r="H44" s="19">
        <v>789.11599999999999</v>
      </c>
      <c r="I44" s="140">
        <v>1119.3090000000002</v>
      </c>
      <c r="J44" s="247">
        <f t="shared" si="11"/>
        <v>5.7334650359088114E-2</v>
      </c>
      <c r="K44" s="215">
        <f t="shared" si="12"/>
        <v>7.7657182201308447E-2</v>
      </c>
      <c r="L44" s="52">
        <f t="shared" si="16"/>
        <v>0.41843404518473865</v>
      </c>
      <c r="N44" s="27">
        <f t="shared" si="13"/>
        <v>1.9930795498171381</v>
      </c>
      <c r="O44" s="152">
        <f t="shared" si="14"/>
        <v>2.2105833815551184</v>
      </c>
      <c r="P44" s="52">
        <f t="shared" si="8"/>
        <v>0.10912952860207507</v>
      </c>
    </row>
    <row r="45" spans="1:16" ht="20.100000000000001" customHeight="1" x14ac:dyDescent="0.25">
      <c r="A45" s="38" t="s">
        <v>172</v>
      </c>
      <c r="B45" s="19">
        <v>3208.3200000000006</v>
      </c>
      <c r="C45" s="140">
        <v>3756.15</v>
      </c>
      <c r="D45" s="247">
        <f t="shared" si="9"/>
        <v>4.8144108194591445E-2</v>
      </c>
      <c r="E45" s="215">
        <f t="shared" si="10"/>
        <v>5.5973677328213053E-2</v>
      </c>
      <c r="F45" s="52">
        <f t="shared" si="15"/>
        <v>0.17075291741472154</v>
      </c>
      <c r="H45" s="19">
        <v>720.96699999999998</v>
      </c>
      <c r="I45" s="140">
        <v>925.80299999999988</v>
      </c>
      <c r="J45" s="247">
        <f t="shared" si="11"/>
        <v>5.238316149392571E-2</v>
      </c>
      <c r="K45" s="215">
        <f t="shared" si="12"/>
        <v>6.423181824993629E-2</v>
      </c>
      <c r="L45" s="52">
        <f t="shared" si="16"/>
        <v>0.28411286508259032</v>
      </c>
      <c r="N45" s="27">
        <f t="shared" si="13"/>
        <v>2.2471792090564526</v>
      </c>
      <c r="O45" s="152">
        <f t="shared" si="14"/>
        <v>2.4647657841140527</v>
      </c>
      <c r="P45" s="52">
        <f t="shared" si="8"/>
        <v>9.6826534430674294E-2</v>
      </c>
    </row>
    <row r="46" spans="1:16" ht="20.100000000000001" customHeight="1" x14ac:dyDescent="0.25">
      <c r="A46" s="38" t="s">
        <v>171</v>
      </c>
      <c r="B46" s="19">
        <v>3931.1399999999994</v>
      </c>
      <c r="C46" s="140">
        <v>3626.6299999999992</v>
      </c>
      <c r="D46" s="247">
        <f t="shared" si="9"/>
        <v>5.899075824359358E-2</v>
      </c>
      <c r="E46" s="215">
        <f t="shared" si="10"/>
        <v>5.4043586493834714E-2</v>
      </c>
      <c r="F46" s="52">
        <f t="shared" si="15"/>
        <v>-7.7460990959365539E-2</v>
      </c>
      <c r="H46" s="19">
        <v>867.9</v>
      </c>
      <c r="I46" s="140">
        <v>826.53400000000011</v>
      </c>
      <c r="J46" s="247">
        <f t="shared" si="11"/>
        <v>6.3058844386189833E-2</v>
      </c>
      <c r="K46" s="215">
        <f t="shared" si="12"/>
        <v>5.7344577264701949E-2</v>
      </c>
      <c r="L46" s="52">
        <f t="shared" si="16"/>
        <v>-4.7662173061412461E-2</v>
      </c>
      <c r="N46" s="27">
        <f t="shared" si="13"/>
        <v>2.2077565286405472</v>
      </c>
      <c r="O46" s="152">
        <f t="shared" si="14"/>
        <v>2.2790689979402372</v>
      </c>
      <c r="P46" s="52">
        <f t="shared" si="8"/>
        <v>3.2300875741765579E-2</v>
      </c>
    </row>
    <row r="47" spans="1:16" ht="20.100000000000001" customHeight="1" x14ac:dyDescent="0.25">
      <c r="A47" s="38" t="s">
        <v>164</v>
      </c>
      <c r="B47" s="19">
        <v>3668.13</v>
      </c>
      <c r="C47" s="140">
        <v>2537.21</v>
      </c>
      <c r="D47" s="247">
        <f t="shared" si="9"/>
        <v>5.5044025406389231E-2</v>
      </c>
      <c r="E47" s="215">
        <f t="shared" si="10"/>
        <v>3.7809185962731903E-2</v>
      </c>
      <c r="F47" s="52">
        <f t="shared" si="15"/>
        <v>-0.3083096836807856</v>
      </c>
      <c r="H47" s="19">
        <v>872.8069999999999</v>
      </c>
      <c r="I47" s="140">
        <v>682.30200000000002</v>
      </c>
      <c r="J47" s="247">
        <f t="shared" si="11"/>
        <v>6.3415371347133528E-2</v>
      </c>
      <c r="K47" s="215">
        <f t="shared" si="12"/>
        <v>4.7337822469324511E-2</v>
      </c>
      <c r="L47" s="52">
        <f t="shared" si="16"/>
        <v>-0.21826703956315646</v>
      </c>
      <c r="N47" s="27">
        <f t="shared" si="13"/>
        <v>2.3794331171468839</v>
      </c>
      <c r="O47" s="152">
        <f t="shared" si="14"/>
        <v>2.6891822119572284</v>
      </c>
      <c r="P47" s="52">
        <f t="shared" si="8"/>
        <v>0.13017768500329044</v>
      </c>
    </row>
    <row r="48" spans="1:16" ht="20.100000000000001" customHeight="1" x14ac:dyDescent="0.25">
      <c r="A48" s="38" t="s">
        <v>169</v>
      </c>
      <c r="B48" s="19">
        <v>820.21999999999991</v>
      </c>
      <c r="C48" s="140">
        <v>2031.2599999999998</v>
      </c>
      <c r="D48" s="247">
        <f t="shared" si="9"/>
        <v>1.2308236218135281E-2</v>
      </c>
      <c r="E48" s="215">
        <f t="shared" si="10"/>
        <v>3.0269582367505567E-2</v>
      </c>
      <c r="F48" s="52">
        <f t="shared" si="15"/>
        <v>1.4764819194850163</v>
      </c>
      <c r="H48" s="19">
        <v>266.26499999999999</v>
      </c>
      <c r="I48" s="140">
        <v>409.399</v>
      </c>
      <c r="J48" s="247">
        <f t="shared" si="11"/>
        <v>1.9345965203927683E-2</v>
      </c>
      <c r="K48" s="215">
        <f t="shared" si="12"/>
        <v>2.8403928438021558E-2</v>
      </c>
      <c r="L48" s="52">
        <f t="shared" si="16"/>
        <v>0.53756220306837177</v>
      </c>
      <c r="N48" s="27">
        <f t="shared" si="13"/>
        <v>3.2462631976786716</v>
      </c>
      <c r="O48" s="152">
        <f t="shared" si="14"/>
        <v>2.0154928468044466</v>
      </c>
      <c r="P48" s="52">
        <f t="shared" si="8"/>
        <v>-0.37913449277751743</v>
      </c>
    </row>
    <row r="49" spans="1:16" ht="20.100000000000001" customHeight="1" x14ac:dyDescent="0.25">
      <c r="A49" s="38" t="s">
        <v>179</v>
      </c>
      <c r="B49" s="19">
        <v>1517.5099999999998</v>
      </c>
      <c r="C49" s="140">
        <v>1303.26</v>
      </c>
      <c r="D49" s="247">
        <f t="shared" si="9"/>
        <v>2.2771782623421118E-2</v>
      </c>
      <c r="E49" s="215">
        <f t="shared" si="10"/>
        <v>1.9421017455311142E-2</v>
      </c>
      <c r="F49" s="52">
        <f t="shared" si="15"/>
        <v>-0.14118523106931738</v>
      </c>
      <c r="H49" s="19">
        <v>310.11400000000003</v>
      </c>
      <c r="I49" s="140">
        <v>309.98200000000003</v>
      </c>
      <c r="J49" s="247">
        <f t="shared" si="11"/>
        <v>2.2531893614447376E-2</v>
      </c>
      <c r="K49" s="215">
        <f t="shared" si="12"/>
        <v>2.1506419275754945E-2</v>
      </c>
      <c r="L49" s="52">
        <f t="shared" si="16"/>
        <v>-4.2564992228665905E-4</v>
      </c>
      <c r="N49" s="27">
        <f t="shared" si="13"/>
        <v>2.0435713767948815</v>
      </c>
      <c r="O49" s="152">
        <f t="shared" si="14"/>
        <v>2.3785123459632</v>
      </c>
      <c r="P49" s="52">
        <f t="shared" si="8"/>
        <v>0.16389981430139075</v>
      </c>
    </row>
    <row r="50" spans="1:16" ht="20.100000000000001" customHeight="1" x14ac:dyDescent="0.25">
      <c r="A50" s="38" t="s">
        <v>180</v>
      </c>
      <c r="B50" s="19">
        <v>640.16000000000008</v>
      </c>
      <c r="C50" s="140">
        <v>899.26999999999987</v>
      </c>
      <c r="D50" s="247">
        <f t="shared" si="9"/>
        <v>9.6062525876002575E-3</v>
      </c>
      <c r="E50" s="215">
        <f t="shared" si="10"/>
        <v>1.3400809022787201E-2</v>
      </c>
      <c r="F50" s="52">
        <f t="shared" si="15"/>
        <v>0.40475818545363623</v>
      </c>
      <c r="H50" s="19">
        <v>188.327</v>
      </c>
      <c r="I50" s="140">
        <v>274.64400000000001</v>
      </c>
      <c r="J50" s="247">
        <f t="shared" si="11"/>
        <v>1.3683238837098712E-2</v>
      </c>
      <c r="K50" s="215">
        <f t="shared" si="12"/>
        <v>1.9054683870581006E-2</v>
      </c>
      <c r="L50" s="52">
        <f t="shared" si="16"/>
        <v>0.45833576704349355</v>
      </c>
      <c r="N50" s="27">
        <f t="shared" si="13"/>
        <v>2.941873906523369</v>
      </c>
      <c r="O50" s="152">
        <f t="shared" si="14"/>
        <v>3.0540771959478246</v>
      </c>
      <c r="P50" s="52">
        <f t="shared" si="8"/>
        <v>3.8140074316459924E-2</v>
      </c>
    </row>
    <row r="51" spans="1:16" ht="20.100000000000001" customHeight="1" x14ac:dyDescent="0.25">
      <c r="A51" s="38" t="s">
        <v>181</v>
      </c>
      <c r="B51" s="19">
        <v>1307.3599999999999</v>
      </c>
      <c r="C51" s="140">
        <v>258.21000000000004</v>
      </c>
      <c r="D51" s="247">
        <f t="shared" si="9"/>
        <v>1.9618267906343835E-2</v>
      </c>
      <c r="E51" s="215">
        <f t="shared" si="10"/>
        <v>3.8478131126067636E-3</v>
      </c>
      <c r="F51" s="52">
        <f t="shared" si="15"/>
        <v>-0.80249510463835516</v>
      </c>
      <c r="H51" s="19">
        <v>370.84199999999998</v>
      </c>
      <c r="I51" s="140">
        <v>75.03</v>
      </c>
      <c r="J51" s="247">
        <f t="shared" si="11"/>
        <v>2.6944196301259833E-2</v>
      </c>
      <c r="K51" s="215">
        <f t="shared" si="12"/>
        <v>5.2055494779048254E-3</v>
      </c>
      <c r="L51" s="52">
        <f t="shared" si="16"/>
        <v>-0.79767663856844695</v>
      </c>
      <c r="N51" s="27">
        <f t="shared" si="13"/>
        <v>2.836571411087994</v>
      </c>
      <c r="O51" s="152">
        <f t="shared" si="14"/>
        <v>2.9057743696990816</v>
      </c>
      <c r="P51" s="52">
        <f t="shared" si="8"/>
        <v>2.4396691844448981E-2</v>
      </c>
    </row>
    <row r="52" spans="1:16" ht="20.100000000000001" customHeight="1" x14ac:dyDescent="0.25">
      <c r="A52" s="38" t="s">
        <v>185</v>
      </c>
      <c r="B52" s="19">
        <v>518.22</v>
      </c>
      <c r="C52" s="140">
        <v>314.57000000000005</v>
      </c>
      <c r="D52" s="247">
        <f t="shared" si="9"/>
        <v>7.7764187327327618E-3</v>
      </c>
      <c r="E52" s="215">
        <f t="shared" si="10"/>
        <v>4.6876827808090687E-3</v>
      </c>
      <c r="F52" s="52">
        <f t="shared" si="15"/>
        <v>-0.39297981552236494</v>
      </c>
      <c r="H52" s="19">
        <v>112.467</v>
      </c>
      <c r="I52" s="140">
        <v>74.842999999999989</v>
      </c>
      <c r="J52" s="247">
        <f t="shared" si="11"/>
        <v>8.1714933190247859E-3</v>
      </c>
      <c r="K52" s="215">
        <f t="shared" si="12"/>
        <v>5.1925754974654244E-3</v>
      </c>
      <c r="L52" s="52">
        <f t="shared" si="16"/>
        <v>-0.33453368543661705</v>
      </c>
      <c r="N52" s="27">
        <f t="shared" ref="N52" si="17">(H52/B52)*10</f>
        <v>2.1702558758828294</v>
      </c>
      <c r="O52" s="152">
        <f t="shared" ref="O52" si="18">(I52/C52)*10</f>
        <v>2.379216072734208</v>
      </c>
      <c r="P52" s="52">
        <f t="shared" ref="P52" si="19">(O52-N52)/N52</f>
        <v>9.6283668286983218E-2</v>
      </c>
    </row>
    <row r="53" spans="1:16" ht="20.100000000000001" customHeight="1" x14ac:dyDescent="0.25">
      <c r="A53" s="38" t="s">
        <v>187</v>
      </c>
      <c r="B53" s="19">
        <v>51.79</v>
      </c>
      <c r="C53" s="140">
        <v>223.26000000000002</v>
      </c>
      <c r="D53" s="247">
        <f t="shared" si="9"/>
        <v>7.7716168069204142E-4</v>
      </c>
      <c r="E53" s="215">
        <f t="shared" si="10"/>
        <v>3.3269925855721545E-3</v>
      </c>
      <c r="F53" s="52">
        <f t="shared" si="15"/>
        <v>3.3108708244834917</v>
      </c>
      <c r="H53" s="19">
        <v>8.5470000000000006</v>
      </c>
      <c r="I53" s="140">
        <v>54.107999999999997</v>
      </c>
      <c r="J53" s="247">
        <f t="shared" si="11"/>
        <v>6.2099774509593794E-4</v>
      </c>
      <c r="K53" s="215">
        <f t="shared" si="12"/>
        <v>3.7539900193319241E-3</v>
      </c>
      <c r="L53" s="52">
        <f t="shared" si="16"/>
        <v>5.3306423306423296</v>
      </c>
      <c r="N53" s="27">
        <f t="shared" ref="N53" si="20">(H53/B53)*10</f>
        <v>1.6503185943232284</v>
      </c>
      <c r="O53" s="152">
        <f t="shared" ref="O53" si="21">(I53/C53)*10</f>
        <v>2.4235420585864014</v>
      </c>
      <c r="P53" s="52">
        <f t="shared" ref="P53" si="22">(O53-N53)/N53</f>
        <v>0.468529814135834</v>
      </c>
    </row>
    <row r="54" spans="1:16" ht="20.100000000000001" customHeight="1" x14ac:dyDescent="0.25">
      <c r="A54" s="38" t="s">
        <v>186</v>
      </c>
      <c r="B54" s="19">
        <v>289.26</v>
      </c>
      <c r="C54" s="140">
        <v>191.80999999999997</v>
      </c>
      <c r="D54" s="247">
        <f t="shared" si="9"/>
        <v>4.3406408139984535E-3</v>
      </c>
      <c r="E54" s="215">
        <f t="shared" si="10"/>
        <v>2.8583286206154026E-3</v>
      </c>
      <c r="F54" s="52">
        <f t="shared" si="15"/>
        <v>-0.3368941436769689</v>
      </c>
      <c r="H54" s="19">
        <v>73.364000000000004</v>
      </c>
      <c r="I54" s="140">
        <v>53.628999999999991</v>
      </c>
      <c r="J54" s="247">
        <f t="shared" si="11"/>
        <v>5.330394123226675E-3</v>
      </c>
      <c r="K54" s="215">
        <f t="shared" si="12"/>
        <v>3.7207572031261872E-3</v>
      </c>
      <c r="L54" s="52">
        <f t="shared" si="16"/>
        <v>-0.26900114497573757</v>
      </c>
      <c r="N54" s="27">
        <f t="shared" ref="N54" si="23">(H54/B54)*10</f>
        <v>2.5362649519463458</v>
      </c>
      <c r="O54" s="152">
        <f t="shared" ref="O54" si="24">(I54/C54)*10</f>
        <v>2.7959439028204991</v>
      </c>
      <c r="P54" s="52">
        <f t="shared" ref="P54" si="25">(O54-N54)/N54</f>
        <v>0.10238636569687799</v>
      </c>
    </row>
    <row r="55" spans="1:16" ht="20.100000000000001" customHeight="1" x14ac:dyDescent="0.25">
      <c r="A55" s="38" t="s">
        <v>182</v>
      </c>
      <c r="B55" s="19">
        <v>195.57000000000002</v>
      </c>
      <c r="C55" s="140">
        <v>169.83</v>
      </c>
      <c r="D55" s="247">
        <f t="shared" si="9"/>
        <v>2.9347269722522218E-3</v>
      </c>
      <c r="E55" s="215">
        <f t="shared" si="10"/>
        <v>2.5307854107664558E-3</v>
      </c>
      <c r="F55" s="52">
        <f t="shared" si="15"/>
        <v>-0.13161527841693516</v>
      </c>
      <c r="H55" s="19">
        <v>42.087000000000003</v>
      </c>
      <c r="I55" s="140">
        <v>43.179000000000002</v>
      </c>
      <c r="J55" s="247">
        <f t="shared" si="11"/>
        <v>3.057907113355884E-3</v>
      </c>
      <c r="K55" s="215">
        <f t="shared" si="12"/>
        <v>2.9957406491597023E-3</v>
      </c>
      <c r="L55" s="52">
        <f t="shared" si="16"/>
        <v>2.5946254187753908E-2</v>
      </c>
      <c r="N55" s="27">
        <f t="shared" ref="N55:N56" si="26">(H55/B55)*10</f>
        <v>2.1520171805491639</v>
      </c>
      <c r="O55" s="152">
        <f t="shared" ref="O55:O56" si="27">(I55/C55)*10</f>
        <v>2.5424836601307188</v>
      </c>
      <c r="P55" s="52">
        <f t="shared" ref="P55:P56" si="28">(O55-N55)/N55</f>
        <v>0.18144208285638011</v>
      </c>
    </row>
    <row r="56" spans="1:16" ht="20.100000000000001" customHeight="1" x14ac:dyDescent="0.25">
      <c r="A56" s="38" t="s">
        <v>183</v>
      </c>
      <c r="B56" s="19">
        <v>254.82</v>
      </c>
      <c r="C56" s="140">
        <v>142.43</v>
      </c>
      <c r="D56" s="247">
        <f t="shared" si="9"/>
        <v>3.8238335484446031E-3</v>
      </c>
      <c r="E56" s="215">
        <f t="shared" si="10"/>
        <v>2.1224740390712259E-3</v>
      </c>
      <c r="F56" s="52">
        <f t="shared" si="15"/>
        <v>-0.44105643199120942</v>
      </c>
      <c r="H56" s="19">
        <v>70.126999999999995</v>
      </c>
      <c r="I56" s="140">
        <v>40.163000000000004</v>
      </c>
      <c r="J56" s="247">
        <f t="shared" si="11"/>
        <v>5.0952040330341447E-3</v>
      </c>
      <c r="K56" s="215">
        <f t="shared" si="12"/>
        <v>2.7864918523402842E-3</v>
      </c>
      <c r="L56" s="52">
        <f t="shared" si="16"/>
        <v>-0.42728193135311637</v>
      </c>
      <c r="N56" s="27">
        <f t="shared" si="26"/>
        <v>2.7520210344556939</v>
      </c>
      <c r="O56" s="152">
        <f t="shared" si="27"/>
        <v>2.8198413255634347</v>
      </c>
      <c r="P56" s="52">
        <f t="shared" si="28"/>
        <v>2.4643812768369546E-2</v>
      </c>
    </row>
    <row r="57" spans="1:16" ht="20.100000000000001" customHeight="1" x14ac:dyDescent="0.25">
      <c r="A57" s="38" t="s">
        <v>184</v>
      </c>
      <c r="B57" s="19">
        <v>192.36</v>
      </c>
      <c r="C57" s="140">
        <v>47.42</v>
      </c>
      <c r="D57" s="247">
        <f t="shared" si="9"/>
        <v>2.8865576539471153E-3</v>
      </c>
      <c r="E57" s="215">
        <f t="shared" si="10"/>
        <v>7.0664690678057663E-4</v>
      </c>
      <c r="F57" s="52">
        <f t="shared" si="15"/>
        <v>-0.75348305260969006</v>
      </c>
      <c r="H57" s="19">
        <v>81.847000000000008</v>
      </c>
      <c r="I57" s="140">
        <v>19.295000000000002</v>
      </c>
      <c r="J57" s="247">
        <f t="shared" si="11"/>
        <v>5.9467418325572993E-3</v>
      </c>
      <c r="K57" s="215">
        <f t="shared" si="12"/>
        <v>1.3386788907926643E-3</v>
      </c>
      <c r="L57" s="52">
        <f t="shared" si="16"/>
        <v>-0.76425525675956363</v>
      </c>
      <c r="N57" s="27">
        <f t="shared" si="13"/>
        <v>4.2548866708255355</v>
      </c>
      <c r="O57" s="152">
        <f t="shared" si="14"/>
        <v>4.0689582454660487</v>
      </c>
      <c r="P57" s="52">
        <f t="shared" si="8"/>
        <v>-4.3697621051658447E-2</v>
      </c>
    </row>
    <row r="58" spans="1:16" ht="20.100000000000001" customHeight="1" x14ac:dyDescent="0.25">
      <c r="A58" s="38" t="s">
        <v>190</v>
      </c>
      <c r="B58" s="19">
        <v>20.05</v>
      </c>
      <c r="C58" s="140">
        <v>31.3</v>
      </c>
      <c r="D58" s="247">
        <f t="shared" si="9"/>
        <v>3.0087066417986932E-4</v>
      </c>
      <c r="E58" s="215">
        <f t="shared" si="10"/>
        <v>4.6642868372484287E-4</v>
      </c>
      <c r="F58" s="52">
        <f t="shared" si="15"/>
        <v>0.56109725685785539</v>
      </c>
      <c r="H58" s="19">
        <v>6.548</v>
      </c>
      <c r="I58" s="140">
        <v>17.766000000000002</v>
      </c>
      <c r="J58" s="247">
        <f t="shared" si="11"/>
        <v>4.7575678423870379E-4</v>
      </c>
      <c r="K58" s="215">
        <f t="shared" si="12"/>
        <v>1.2325975213175681E-3</v>
      </c>
      <c r="L58" s="52">
        <f t="shared" si="16"/>
        <v>1.7131948686621872</v>
      </c>
      <c r="N58" s="27">
        <f t="shared" si="13"/>
        <v>3.2658354114713219</v>
      </c>
      <c r="O58" s="152">
        <f t="shared" si="14"/>
        <v>5.676038338658147</v>
      </c>
      <c r="P58" s="52">
        <f t="shared" si="8"/>
        <v>0.73800501970213561</v>
      </c>
    </row>
    <row r="59" spans="1:16" ht="20.100000000000001" customHeight="1" x14ac:dyDescent="0.25">
      <c r="A59" s="38" t="s">
        <v>188</v>
      </c>
      <c r="B59" s="19">
        <v>648.33999999999992</v>
      </c>
      <c r="C59" s="140">
        <v>23.64</v>
      </c>
      <c r="D59" s="247">
        <f t="shared" si="9"/>
        <v>9.7290018161783759E-3</v>
      </c>
      <c r="E59" s="215">
        <f t="shared" si="10"/>
        <v>3.522803221487312E-4</v>
      </c>
      <c r="F59" s="52">
        <f>(C59-B59)/B59</f>
        <v>-0.96353764999845759</v>
      </c>
      <c r="H59" s="19">
        <v>187.93299999999999</v>
      </c>
      <c r="I59" s="140">
        <v>11.098000000000003</v>
      </c>
      <c r="J59" s="247">
        <f t="shared" si="11"/>
        <v>1.3654612054418497E-2</v>
      </c>
      <c r="K59" s="215">
        <f t="shared" si="12"/>
        <v>7.6997451826986223E-4</v>
      </c>
      <c r="L59" s="52">
        <f>(I59-H59)/H59</f>
        <v>-0.94094703963646609</v>
      </c>
      <c r="N59" s="27">
        <f t="shared" si="13"/>
        <v>2.8986797050930067</v>
      </c>
      <c r="O59" s="152">
        <f t="shared" si="14"/>
        <v>4.694585448392556</v>
      </c>
      <c r="P59" s="52">
        <f>(O59-N59)/N59</f>
        <v>0.61955991210209482</v>
      </c>
    </row>
    <row r="60" spans="1:16" ht="20.100000000000001" customHeight="1" x14ac:dyDescent="0.25">
      <c r="A60" s="38" t="s">
        <v>205</v>
      </c>
      <c r="B60" s="19">
        <v>45.53</v>
      </c>
      <c r="C60" s="140">
        <v>22.68</v>
      </c>
      <c r="D60" s="247">
        <f t="shared" si="9"/>
        <v>6.8322400698800248E-4</v>
      </c>
      <c r="E60" s="215">
        <f t="shared" si="10"/>
        <v>3.3797452226451874E-4</v>
      </c>
      <c r="F60" s="52">
        <f>(C60-B60)/B60</f>
        <v>-0.50186690094443231</v>
      </c>
      <c r="H60" s="19">
        <v>13.593999999999999</v>
      </c>
      <c r="I60" s="140">
        <v>7.7</v>
      </c>
      <c r="J60" s="247">
        <f t="shared" si="11"/>
        <v>9.876966592762583E-4</v>
      </c>
      <c r="K60" s="215">
        <f t="shared" si="12"/>
        <v>5.3422272397530527E-4</v>
      </c>
      <c r="L60" s="52">
        <f>(I60-H60)/H60</f>
        <v>-0.43357363542739441</v>
      </c>
      <c r="N60" s="27">
        <f t="shared" si="13"/>
        <v>2.9857236986602236</v>
      </c>
      <c r="O60" s="152">
        <f t="shared" si="14"/>
        <v>3.3950617283950617</v>
      </c>
      <c r="P60" s="52">
        <f>(O60-N60)/N60</f>
        <v>0.13709842940876257</v>
      </c>
    </row>
    <row r="61" spans="1:16" ht="20.100000000000001" customHeight="1" thickBot="1" x14ac:dyDescent="0.3">
      <c r="A61" s="8" t="s">
        <v>17</v>
      </c>
      <c r="B61" s="19">
        <f>B62-SUM(B39:B60)</f>
        <v>99.899999999994179</v>
      </c>
      <c r="C61" s="140">
        <f>C62-SUM(C39:C60)</f>
        <v>6.25</v>
      </c>
      <c r="D61" s="247">
        <f t="shared" si="9"/>
        <v>1.4991012145420047E-3</v>
      </c>
      <c r="E61" s="215">
        <f t="shared" si="10"/>
        <v>9.3136717996174692E-5</v>
      </c>
      <c r="F61" s="52">
        <f t="shared" si="15"/>
        <v>-0.9374374374374338</v>
      </c>
      <c r="H61" s="19">
        <f>H62-SUM(H39:H60)</f>
        <v>29.634000000000015</v>
      </c>
      <c r="I61" s="140">
        <f>I62-SUM(I39:I60)</f>
        <v>3.4529999999995198</v>
      </c>
      <c r="J61" s="247">
        <f t="shared" si="11"/>
        <v>2.1531118729581178E-3</v>
      </c>
      <c r="K61" s="215">
        <f t="shared" si="12"/>
        <v>2.3956767089434707E-4</v>
      </c>
      <c r="L61" s="52">
        <f t="shared" si="16"/>
        <v>-0.88347843693056904</v>
      </c>
      <c r="N61" s="27">
        <f t="shared" si="13"/>
        <v>2.9663663663665405</v>
      </c>
      <c r="O61" s="152">
        <f t="shared" si="14"/>
        <v>5.5247999999992317</v>
      </c>
      <c r="P61" s="52">
        <f t="shared" si="8"/>
        <v>0.86248066410167656</v>
      </c>
    </row>
    <row r="62" spans="1:16" ht="26.25" customHeight="1" thickBot="1" x14ac:dyDescent="0.3">
      <c r="A62" s="12" t="s">
        <v>18</v>
      </c>
      <c r="B62" s="17">
        <v>66639.930000000008</v>
      </c>
      <c r="C62" s="145">
        <v>67105.649999999994</v>
      </c>
      <c r="D62" s="253">
        <f>SUM(D39:D61)</f>
        <v>0.99999999999999978</v>
      </c>
      <c r="E62" s="254">
        <f>SUM(E39:E61)</f>
        <v>0.99999999999999967</v>
      </c>
      <c r="F62" s="57">
        <f t="shared" si="15"/>
        <v>6.988602779144374E-3</v>
      </c>
      <c r="G62" s="1"/>
      <c r="H62" s="17">
        <v>13763.334999999999</v>
      </c>
      <c r="I62" s="145">
        <v>14413.464000000002</v>
      </c>
      <c r="J62" s="253">
        <f>SUM(J39:J61)</f>
        <v>1.0000000000000002</v>
      </c>
      <c r="K62" s="254">
        <f>SUM(K39:K61)</f>
        <v>0.99999999999999989</v>
      </c>
      <c r="L62" s="57">
        <f t="shared" si="16"/>
        <v>4.723629846981147E-2</v>
      </c>
      <c r="M62" s="1"/>
      <c r="N62" s="29">
        <f t="shared" si="13"/>
        <v>2.0653285500149829</v>
      </c>
      <c r="O62" s="146">
        <f t="shared" si="14"/>
        <v>2.1478763710656259</v>
      </c>
      <c r="P62" s="57">
        <f t="shared" si="8"/>
        <v>3.9968372610761665E-2</v>
      </c>
    </row>
    <row r="64" spans="1:16" ht="15.75" thickBot="1" x14ac:dyDescent="0.3"/>
    <row r="65" spans="1:16" x14ac:dyDescent="0.25">
      <c r="A65" s="364" t="s">
        <v>15</v>
      </c>
      <c r="B65" s="352" t="s">
        <v>1</v>
      </c>
      <c r="C65" s="350"/>
      <c r="D65" s="352" t="s">
        <v>104</v>
      </c>
      <c r="E65" s="350"/>
      <c r="F65" s="130" t="s">
        <v>0</v>
      </c>
      <c r="H65" s="362" t="s">
        <v>19</v>
      </c>
      <c r="I65" s="363"/>
      <c r="J65" s="352" t="s">
        <v>104</v>
      </c>
      <c r="K65" s="353"/>
      <c r="L65" s="130" t="s">
        <v>0</v>
      </c>
      <c r="N65" s="360" t="s">
        <v>22</v>
      </c>
      <c r="O65" s="350"/>
      <c r="P65" s="130" t="s">
        <v>0</v>
      </c>
    </row>
    <row r="66" spans="1:16" x14ac:dyDescent="0.25">
      <c r="A66" s="365"/>
      <c r="B66" s="355" t="str">
        <f>B5</f>
        <v>jan</v>
      </c>
      <c r="C66" s="357"/>
      <c r="D66" s="355" t="str">
        <f>B5</f>
        <v>jan</v>
      </c>
      <c r="E66" s="357"/>
      <c r="F66" s="131" t="str">
        <f>F37</f>
        <v>2023/2022</v>
      </c>
      <c r="H66" s="358" t="str">
        <f>B5</f>
        <v>jan</v>
      </c>
      <c r="I66" s="357"/>
      <c r="J66" s="355" t="str">
        <f>B5</f>
        <v>jan</v>
      </c>
      <c r="K66" s="356"/>
      <c r="L66" s="131" t="str">
        <f>F66</f>
        <v>2023/2022</v>
      </c>
      <c r="N66" s="358" t="str">
        <f>B5</f>
        <v>jan</v>
      </c>
      <c r="O66" s="356"/>
      <c r="P66" s="131" t="str">
        <f>P37</f>
        <v>2023/2022</v>
      </c>
    </row>
    <row r="67" spans="1:16" ht="19.5" customHeight="1" thickBot="1" x14ac:dyDescent="0.3">
      <c r="A67" s="366"/>
      <c r="B67" s="99">
        <f>B6</f>
        <v>2022</v>
      </c>
      <c r="C67" s="134">
        <f>C6</f>
        <v>2023</v>
      </c>
      <c r="D67" s="99">
        <f>B6</f>
        <v>2022</v>
      </c>
      <c r="E67" s="134">
        <f>C6</f>
        <v>2023</v>
      </c>
      <c r="F67" s="132" t="s">
        <v>1</v>
      </c>
      <c r="H67" s="25">
        <f>B6</f>
        <v>2022</v>
      </c>
      <c r="I67" s="134">
        <f>C6</f>
        <v>2023</v>
      </c>
      <c r="J67" s="99">
        <f>B6</f>
        <v>2022</v>
      </c>
      <c r="K67" s="134">
        <f>C6</f>
        <v>2023</v>
      </c>
      <c r="L67" s="259">
        <v>1000</v>
      </c>
      <c r="N67" s="25">
        <f>B6</f>
        <v>2022</v>
      </c>
      <c r="O67" s="134">
        <f>C6</f>
        <v>2023</v>
      </c>
      <c r="P67" s="132" t="s">
        <v>23</v>
      </c>
    </row>
    <row r="68" spans="1:16" ht="20.100000000000001" customHeight="1" x14ac:dyDescent="0.25">
      <c r="A68" s="38" t="s">
        <v>158</v>
      </c>
      <c r="B68" s="39">
        <v>30472.490000000005</v>
      </c>
      <c r="C68" s="147">
        <v>39954.369999999988</v>
      </c>
      <c r="D68" s="247">
        <f>B68/$B$96</f>
        <v>0.26356037949939393</v>
      </c>
      <c r="E68" s="246">
        <f>C68/$C$96</f>
        <v>0.31493330804683634</v>
      </c>
      <c r="F68" s="61">
        <f t="shared" ref="F68:F80" si="29">(C68-B68)/B68</f>
        <v>0.31116196936974894</v>
      </c>
      <c r="H68" s="19">
        <v>3318.0480000000002</v>
      </c>
      <c r="I68" s="147">
        <v>5037.8090000000002</v>
      </c>
      <c r="J68" s="245">
        <f>H68/$H$96</f>
        <v>0.12617849024030342</v>
      </c>
      <c r="K68" s="246">
        <f>I68/$I$96</f>
        <v>0.18707738654048611</v>
      </c>
      <c r="L68" s="61">
        <f t="shared" ref="L68:L80" si="30">(I68-H68)/H68</f>
        <v>0.51830503958954177</v>
      </c>
      <c r="N68" s="41">
        <f t="shared" ref="N68:N96" si="31">(H68/B68)*10</f>
        <v>1.0888667122378248</v>
      </c>
      <c r="O68" s="149">
        <f t="shared" ref="O68:O96" si="32">(I68/C68)*10</f>
        <v>1.2608906109644582</v>
      </c>
      <c r="P68" s="61">
        <f t="shared" si="8"/>
        <v>0.15798434904221847</v>
      </c>
    </row>
    <row r="69" spans="1:16" ht="20.100000000000001" customHeight="1" x14ac:dyDescent="0.25">
      <c r="A69" s="38" t="s">
        <v>159</v>
      </c>
      <c r="B69" s="19">
        <v>13084.590000000004</v>
      </c>
      <c r="C69" s="140">
        <v>14522.620000000003</v>
      </c>
      <c r="D69" s="247">
        <f t="shared" ref="D69:D95" si="33">B69/$B$96</f>
        <v>0.11317025638515182</v>
      </c>
      <c r="E69" s="215">
        <f t="shared" ref="E69:E95" si="34">C69/$C$96</f>
        <v>0.11447200288997546</v>
      </c>
      <c r="F69" s="52">
        <f t="shared" si="29"/>
        <v>0.10990256477275928</v>
      </c>
      <c r="H69" s="19">
        <v>3756.7809999999995</v>
      </c>
      <c r="I69" s="140">
        <v>4239.9290000000001</v>
      </c>
      <c r="J69" s="214">
        <f t="shared" ref="J69:J96" si="35">H69/$H$96</f>
        <v>0.14286259714852143</v>
      </c>
      <c r="K69" s="215">
        <f t="shared" ref="K69:K96" si="36">I69/$I$96</f>
        <v>0.15744837417163229</v>
      </c>
      <c r="L69" s="52">
        <f t="shared" si="30"/>
        <v>0.12860691107626468</v>
      </c>
      <c r="N69" s="40">
        <f t="shared" si="31"/>
        <v>2.8711491915298826</v>
      </c>
      <c r="O69" s="143">
        <f t="shared" si="32"/>
        <v>2.9195344917101727</v>
      </c>
      <c r="P69" s="52">
        <f t="shared" si="8"/>
        <v>1.6852241716672385E-2</v>
      </c>
    </row>
    <row r="70" spans="1:16" ht="20.100000000000001" customHeight="1" x14ac:dyDescent="0.25">
      <c r="A70" s="38" t="s">
        <v>157</v>
      </c>
      <c r="B70" s="19">
        <v>12058.230000000001</v>
      </c>
      <c r="C70" s="140">
        <v>10924.73</v>
      </c>
      <c r="D70" s="247">
        <f t="shared" si="33"/>
        <v>0.10429314030100516</v>
      </c>
      <c r="E70" s="215">
        <f t="shared" si="34"/>
        <v>8.6112266528505274E-2</v>
      </c>
      <c r="F70" s="52">
        <f t="shared" si="29"/>
        <v>-9.4002187717434627E-2</v>
      </c>
      <c r="H70" s="19">
        <v>3869.6269999999995</v>
      </c>
      <c r="I70" s="140">
        <v>3370.0659999999998</v>
      </c>
      <c r="J70" s="214">
        <f t="shared" si="35"/>
        <v>0.14715389670466325</v>
      </c>
      <c r="K70" s="215">
        <f t="shared" si="36"/>
        <v>0.12514629668352845</v>
      </c>
      <c r="L70" s="52">
        <f t="shared" si="30"/>
        <v>-0.12909797249192229</v>
      </c>
      <c r="N70" s="40">
        <f t="shared" si="31"/>
        <v>3.2091169267794681</v>
      </c>
      <c r="O70" s="143">
        <f t="shared" si="32"/>
        <v>3.0848048418587921</v>
      </c>
      <c r="P70" s="52">
        <f t="shared" si="8"/>
        <v>-3.8737162826108146E-2</v>
      </c>
    </row>
    <row r="71" spans="1:16" ht="20.100000000000001" customHeight="1" x14ac:dyDescent="0.25">
      <c r="A71" s="38" t="s">
        <v>160</v>
      </c>
      <c r="B71" s="19">
        <v>10969.79</v>
      </c>
      <c r="C71" s="140">
        <v>11715.040000000003</v>
      </c>
      <c r="D71" s="247">
        <f t="shared" si="33"/>
        <v>9.4879086527837275E-2</v>
      </c>
      <c r="E71" s="215">
        <f t="shared" si="34"/>
        <v>9.234174637470223E-2</v>
      </c>
      <c r="F71" s="52">
        <f t="shared" si="29"/>
        <v>6.7936578548905835E-2</v>
      </c>
      <c r="H71" s="19">
        <v>2697.7190000000005</v>
      </c>
      <c r="I71" s="140">
        <v>3072.7499999999995</v>
      </c>
      <c r="J71" s="214">
        <f t="shared" si="35"/>
        <v>0.10258866373017543</v>
      </c>
      <c r="K71" s="215">
        <f t="shared" si="36"/>
        <v>0.11410556444126377</v>
      </c>
      <c r="L71" s="52">
        <f t="shared" si="30"/>
        <v>0.13901781467973462</v>
      </c>
      <c r="N71" s="40">
        <f t="shared" si="31"/>
        <v>2.4592257463451901</v>
      </c>
      <c r="O71" s="143">
        <f t="shared" si="32"/>
        <v>2.6229103784536791</v>
      </c>
      <c r="P71" s="52">
        <f t="shared" si="8"/>
        <v>6.6559417065208862E-2</v>
      </c>
    </row>
    <row r="72" spans="1:16" ht="20.100000000000001" customHeight="1" x14ac:dyDescent="0.25">
      <c r="A72" s="38" t="s">
        <v>163</v>
      </c>
      <c r="B72" s="19">
        <v>11729.57</v>
      </c>
      <c r="C72" s="140">
        <v>6983.7</v>
      </c>
      <c r="D72" s="247">
        <f t="shared" si="33"/>
        <v>0.10145051883074555</v>
      </c>
      <c r="E72" s="215">
        <f t="shared" si="34"/>
        <v>5.5047789350869292E-2</v>
      </c>
      <c r="F72" s="52">
        <f t="shared" si="29"/>
        <v>-0.40460733002147564</v>
      </c>
      <c r="H72" s="19">
        <v>4119.29</v>
      </c>
      <c r="I72" s="140">
        <v>2539.5329999999999</v>
      </c>
      <c r="J72" s="214">
        <f t="shared" si="35"/>
        <v>0.1566480632775594</v>
      </c>
      <c r="K72" s="215">
        <f t="shared" si="36"/>
        <v>9.4304725858665991E-2</v>
      </c>
      <c r="L72" s="52">
        <f t="shared" si="30"/>
        <v>-0.38350225402921378</v>
      </c>
      <c r="N72" s="40">
        <f t="shared" si="31"/>
        <v>3.5118849199075495</v>
      </c>
      <c r="O72" s="143">
        <f t="shared" si="32"/>
        <v>3.6363718372782334</v>
      </c>
      <c r="P72" s="52">
        <f t="shared" ref="P72:P80" si="37">(O72-N72)/N72</f>
        <v>3.5447322509064759E-2</v>
      </c>
    </row>
    <row r="73" spans="1:16" ht="20.100000000000001" customHeight="1" x14ac:dyDescent="0.25">
      <c r="A73" s="38" t="s">
        <v>165</v>
      </c>
      <c r="B73" s="19">
        <v>7358.8499999999995</v>
      </c>
      <c r="C73" s="140">
        <v>5836.93</v>
      </c>
      <c r="D73" s="247">
        <f t="shared" si="33"/>
        <v>6.3647614575609496E-2</v>
      </c>
      <c r="E73" s="215">
        <f t="shared" si="34"/>
        <v>4.6008576126662017E-2</v>
      </c>
      <c r="F73" s="52">
        <f t="shared" si="29"/>
        <v>-0.20681492352745323</v>
      </c>
      <c r="H73" s="19">
        <v>2690.29</v>
      </c>
      <c r="I73" s="140">
        <v>1979.1100000000001</v>
      </c>
      <c r="J73" s="214">
        <f t="shared" si="35"/>
        <v>0.1023061542535207</v>
      </c>
      <c r="K73" s="215">
        <f t="shared" si="36"/>
        <v>7.3493601380310664E-2</v>
      </c>
      <c r="L73" s="52">
        <f t="shared" si="30"/>
        <v>-0.2643506833835757</v>
      </c>
      <c r="N73" s="40">
        <f t="shared" si="31"/>
        <v>3.6558565536734684</v>
      </c>
      <c r="O73" s="143">
        <f t="shared" si="32"/>
        <v>3.3906694101179902</v>
      </c>
      <c r="P73" s="52">
        <f t="shared" si="37"/>
        <v>-7.2537622760119935E-2</v>
      </c>
    </row>
    <row r="74" spans="1:16" ht="20.100000000000001" customHeight="1" x14ac:dyDescent="0.25">
      <c r="A74" s="38" t="s">
        <v>170</v>
      </c>
      <c r="B74" s="19">
        <v>2203.29</v>
      </c>
      <c r="C74" s="140">
        <v>4367.9500000000007</v>
      </c>
      <c r="D74" s="247">
        <f t="shared" si="33"/>
        <v>1.9056530941423545E-2</v>
      </c>
      <c r="E74" s="215">
        <f t="shared" si="34"/>
        <v>3.4429599137295354E-2</v>
      </c>
      <c r="F74" s="52">
        <f t="shared" si="29"/>
        <v>0.98246712870298547</v>
      </c>
      <c r="H74" s="19">
        <v>502.02700000000004</v>
      </c>
      <c r="I74" s="140">
        <v>1018.6659999999999</v>
      </c>
      <c r="J74" s="214">
        <f t="shared" si="35"/>
        <v>1.909104657915401E-2</v>
      </c>
      <c r="K74" s="215">
        <f t="shared" si="36"/>
        <v>3.7827828136725868E-2</v>
      </c>
      <c r="L74" s="52">
        <f t="shared" si="30"/>
        <v>1.0291060042587348</v>
      </c>
      <c r="N74" s="40">
        <f t="shared" si="31"/>
        <v>2.2785334658624152</v>
      </c>
      <c r="O74" s="143">
        <f t="shared" si="32"/>
        <v>2.332137501573964</v>
      </c>
      <c r="P74" s="52">
        <f t="shared" si="37"/>
        <v>2.3525674085835696E-2</v>
      </c>
    </row>
    <row r="75" spans="1:16" ht="20.100000000000001" customHeight="1" x14ac:dyDescent="0.25">
      <c r="A75" s="38" t="s">
        <v>174</v>
      </c>
      <c r="B75" s="19">
        <v>5252.07</v>
      </c>
      <c r="C75" s="140">
        <v>11218.689999999999</v>
      </c>
      <c r="D75" s="247">
        <f t="shared" si="33"/>
        <v>4.542581070196041E-2</v>
      </c>
      <c r="E75" s="215">
        <f t="shared" si="34"/>
        <v>8.8429354627590509E-2</v>
      </c>
      <c r="F75" s="52">
        <f t="shared" si="29"/>
        <v>1.13605111889217</v>
      </c>
      <c r="H75" s="19">
        <v>374.91</v>
      </c>
      <c r="I75" s="140">
        <v>848.14300000000003</v>
      </c>
      <c r="J75" s="214">
        <f t="shared" si="35"/>
        <v>1.4257050463402626E-2</v>
      </c>
      <c r="K75" s="215">
        <f t="shared" si="36"/>
        <v>3.1495512404818744E-2</v>
      </c>
      <c r="L75" s="52">
        <f t="shared" si="30"/>
        <v>1.2622576084927049</v>
      </c>
      <c r="N75" s="40">
        <f t="shared" si="31"/>
        <v>0.71383283162638744</v>
      </c>
      <c r="O75" s="143">
        <f t="shared" si="32"/>
        <v>0.75600894578600542</v>
      </c>
      <c r="P75" s="52">
        <f t="shared" si="37"/>
        <v>5.908402120357012E-2</v>
      </c>
    </row>
    <row r="76" spans="1:16" ht="20.100000000000001" customHeight="1" x14ac:dyDescent="0.25">
      <c r="A76" s="38" t="s">
        <v>175</v>
      </c>
      <c r="B76" s="19">
        <v>1336.16</v>
      </c>
      <c r="C76" s="140">
        <v>2564.4500000000003</v>
      </c>
      <c r="D76" s="247">
        <f t="shared" si="33"/>
        <v>1.1556615054165581E-2</v>
      </c>
      <c r="E76" s="215">
        <f t="shared" si="34"/>
        <v>2.0213826968632213E-2</v>
      </c>
      <c r="F76" s="52">
        <f t="shared" si="29"/>
        <v>0.91926865046102268</v>
      </c>
      <c r="H76" s="19">
        <v>371.22299999999996</v>
      </c>
      <c r="I76" s="140">
        <v>684.19299999999998</v>
      </c>
      <c r="J76" s="214">
        <f t="shared" si="35"/>
        <v>1.4116841493093573E-2</v>
      </c>
      <c r="K76" s="215">
        <f t="shared" si="36"/>
        <v>2.5407282874220678E-2</v>
      </c>
      <c r="L76" s="52">
        <f t="shared" si="30"/>
        <v>0.84307814979136542</v>
      </c>
      <c r="N76" s="40">
        <f t="shared" si="31"/>
        <v>2.7782825410130521</v>
      </c>
      <c r="O76" s="143">
        <f t="shared" si="32"/>
        <v>2.6679911871941346</v>
      </c>
      <c r="P76" s="52">
        <f t="shared" si="37"/>
        <v>-3.9697673721370903E-2</v>
      </c>
    </row>
    <row r="77" spans="1:16" ht="20.100000000000001" customHeight="1" x14ac:dyDescent="0.25">
      <c r="A77" s="38" t="s">
        <v>176</v>
      </c>
      <c r="B77" s="19">
        <v>1423.4900000000002</v>
      </c>
      <c r="C77" s="140">
        <v>1247.95</v>
      </c>
      <c r="D77" s="247">
        <f t="shared" si="33"/>
        <v>1.2311943153106039E-2</v>
      </c>
      <c r="E77" s="215">
        <f t="shared" si="34"/>
        <v>9.8367468133535724E-3</v>
      </c>
      <c r="F77" s="52">
        <f t="shared" si="29"/>
        <v>-0.12331663727880081</v>
      </c>
      <c r="H77" s="19">
        <v>426.964</v>
      </c>
      <c r="I77" s="140">
        <v>480.52699999999993</v>
      </c>
      <c r="J77" s="214">
        <f t="shared" si="35"/>
        <v>1.6236556224310469E-2</v>
      </c>
      <c r="K77" s="215">
        <f t="shared" si="36"/>
        <v>1.7844212696856938E-2</v>
      </c>
      <c r="L77" s="52">
        <f t="shared" si="30"/>
        <v>0.1254508576835516</v>
      </c>
      <c r="N77" s="40">
        <f t="shared" si="31"/>
        <v>2.9994169260058023</v>
      </c>
      <c r="O77" s="143">
        <f t="shared" si="32"/>
        <v>3.8505308706278289</v>
      </c>
      <c r="P77" s="52">
        <f t="shared" si="37"/>
        <v>0.28375979919384509</v>
      </c>
    </row>
    <row r="78" spans="1:16" ht="20.100000000000001" customHeight="1" x14ac:dyDescent="0.25">
      <c r="A78" s="38" t="s">
        <v>173</v>
      </c>
      <c r="B78" s="19">
        <v>125.63000000000001</v>
      </c>
      <c r="C78" s="140">
        <v>193.7</v>
      </c>
      <c r="D78" s="247">
        <f t="shared" si="33"/>
        <v>1.0865895920060637E-3</v>
      </c>
      <c r="E78" s="215">
        <f t="shared" si="34"/>
        <v>1.5268062484447187E-3</v>
      </c>
      <c r="F78" s="52">
        <f t="shared" si="29"/>
        <v>0.54182918092812205</v>
      </c>
      <c r="H78" s="19">
        <v>211.24399999999997</v>
      </c>
      <c r="I78" s="140">
        <v>362.16400000000004</v>
      </c>
      <c r="J78" s="214">
        <f t="shared" si="35"/>
        <v>8.0331716094289921E-3</v>
      </c>
      <c r="K78" s="215">
        <f t="shared" si="36"/>
        <v>1.3448841474348992E-2</v>
      </c>
      <c r="L78" s="52">
        <f t="shared" si="30"/>
        <v>0.71443449281399751</v>
      </c>
      <c r="N78" s="40">
        <f t="shared" si="31"/>
        <v>16.814773541351585</v>
      </c>
      <c r="O78" s="143">
        <f t="shared" si="32"/>
        <v>18.697160557563247</v>
      </c>
      <c r="P78" s="52">
        <f t="shared" si="37"/>
        <v>0.11194840130212988</v>
      </c>
    </row>
    <row r="79" spans="1:16" ht="20.100000000000001" customHeight="1" x14ac:dyDescent="0.25">
      <c r="A79" s="38" t="s">
        <v>178</v>
      </c>
      <c r="B79" s="19">
        <v>810.4899999999999</v>
      </c>
      <c r="C79" s="140">
        <v>964.37000000000012</v>
      </c>
      <c r="D79" s="247">
        <f t="shared" si="33"/>
        <v>7.0100294390272573E-3</v>
      </c>
      <c r="E79" s="215">
        <f t="shared" si="34"/>
        <v>7.6014772421922235E-3</v>
      </c>
      <c r="F79" s="52">
        <f t="shared" si="29"/>
        <v>0.18986045478661087</v>
      </c>
      <c r="H79" s="19">
        <v>394.78199999999998</v>
      </c>
      <c r="I79" s="140">
        <v>252.697</v>
      </c>
      <c r="J79" s="214">
        <f t="shared" si="35"/>
        <v>1.5012741447395414E-2</v>
      </c>
      <c r="K79" s="215">
        <f t="shared" si="36"/>
        <v>9.3838202970023717E-3</v>
      </c>
      <c r="L79" s="52">
        <f t="shared" si="30"/>
        <v>-0.35990749324943888</v>
      </c>
      <c r="N79" s="40">
        <f t="shared" si="31"/>
        <v>4.8709052548458338</v>
      </c>
      <c r="O79" s="143">
        <f t="shared" si="32"/>
        <v>2.6203324450159169</v>
      </c>
      <c r="P79" s="52">
        <f t="shared" si="37"/>
        <v>-0.46204405384213298</v>
      </c>
    </row>
    <row r="80" spans="1:16" ht="20.100000000000001" customHeight="1" x14ac:dyDescent="0.25">
      <c r="A80" s="38" t="s">
        <v>195</v>
      </c>
      <c r="B80" s="19">
        <v>3547.2799999999997</v>
      </c>
      <c r="C80" s="140">
        <v>2532.71</v>
      </c>
      <c r="D80" s="247">
        <f t="shared" si="33"/>
        <v>3.068086864547695E-2</v>
      </c>
      <c r="E80" s="215">
        <f t="shared" si="34"/>
        <v>1.9963641990182881E-2</v>
      </c>
      <c r="F80" s="52">
        <f t="shared" si="29"/>
        <v>-0.28601350894206257</v>
      </c>
      <c r="H80" s="19">
        <v>363.35400000000004</v>
      </c>
      <c r="I80" s="140">
        <v>240.36599999999999</v>
      </c>
      <c r="J80" s="214">
        <f t="shared" si="35"/>
        <v>1.3817599728145948E-2</v>
      </c>
      <c r="K80" s="215">
        <f t="shared" si="36"/>
        <v>8.9259126523436039E-3</v>
      </c>
      <c r="L80" s="52">
        <f t="shared" si="30"/>
        <v>-0.33847982958767492</v>
      </c>
      <c r="N80" s="40">
        <f t="shared" si="31"/>
        <v>1.0243172233373179</v>
      </c>
      <c r="O80" s="143">
        <f t="shared" si="32"/>
        <v>0.94904667332619996</v>
      </c>
      <c r="P80" s="52">
        <f t="shared" si="37"/>
        <v>-7.348363211728462E-2</v>
      </c>
    </row>
    <row r="81" spans="1:16" ht="20.100000000000001" customHeight="1" x14ac:dyDescent="0.25">
      <c r="A81" s="38" t="s">
        <v>192</v>
      </c>
      <c r="B81" s="19">
        <v>1011.9200000000001</v>
      </c>
      <c r="C81" s="140">
        <v>1175.4600000000003</v>
      </c>
      <c r="D81" s="247">
        <f t="shared" si="33"/>
        <v>8.7522227170482841E-3</v>
      </c>
      <c r="E81" s="215">
        <f t="shared" si="34"/>
        <v>9.2653571130450682E-3</v>
      </c>
      <c r="F81" s="52">
        <f t="shared" ref="F81:F83" si="38">(C81-B81)/B81</f>
        <v>0.16161356628982546</v>
      </c>
      <c r="H81" s="19">
        <v>294.11799999999999</v>
      </c>
      <c r="I81" s="140">
        <v>240.02599999999998</v>
      </c>
      <c r="J81" s="214">
        <f t="shared" si="35"/>
        <v>1.118469810939973E-2</v>
      </c>
      <c r="K81" s="215">
        <f t="shared" si="36"/>
        <v>8.9132868637470612E-3</v>
      </c>
      <c r="L81" s="52">
        <f t="shared" ref="L81:L87" si="39">(I81-H81)/H81</f>
        <v>-0.18391257930490487</v>
      </c>
      <c r="N81" s="40">
        <f t="shared" si="31"/>
        <v>2.9065341133686458</v>
      </c>
      <c r="O81" s="143">
        <f t="shared" si="32"/>
        <v>2.0419750565735963</v>
      </c>
      <c r="P81" s="52">
        <f t="shared" ref="P81:P83" si="40">(O81-N81)/N81</f>
        <v>-0.297453607311367</v>
      </c>
    </row>
    <row r="82" spans="1:16" ht="20.100000000000001" customHeight="1" x14ac:dyDescent="0.25">
      <c r="A82" s="38" t="s">
        <v>194</v>
      </c>
      <c r="B82" s="19">
        <v>4332.24</v>
      </c>
      <c r="C82" s="140">
        <v>3733.2099999999996</v>
      </c>
      <c r="D82" s="247">
        <f t="shared" si="33"/>
        <v>3.7470085919544288E-2</v>
      </c>
      <c r="E82" s="215">
        <f t="shared" si="34"/>
        <v>2.9426372507776501E-2</v>
      </c>
      <c r="F82" s="52">
        <f t="shared" si="38"/>
        <v>-0.13827257954314631</v>
      </c>
      <c r="H82" s="19">
        <v>208.173</v>
      </c>
      <c r="I82" s="140">
        <v>231.22500000000002</v>
      </c>
      <c r="J82" s="214">
        <f t="shared" si="35"/>
        <v>7.9163878427300268E-3</v>
      </c>
      <c r="K82" s="215">
        <f t="shared" si="36"/>
        <v>8.5864646124582944E-3</v>
      </c>
      <c r="L82" s="52">
        <f t="shared" si="39"/>
        <v>0.11073482151864085</v>
      </c>
      <c r="N82" s="40">
        <f t="shared" si="31"/>
        <v>0.48052046978006757</v>
      </c>
      <c r="O82" s="143">
        <f t="shared" si="32"/>
        <v>0.61937314000551813</v>
      </c>
      <c r="P82" s="52">
        <f t="shared" si="40"/>
        <v>0.28896307016640294</v>
      </c>
    </row>
    <row r="83" spans="1:16" ht="20.100000000000001" customHeight="1" x14ac:dyDescent="0.25">
      <c r="A83" s="38" t="s">
        <v>177</v>
      </c>
      <c r="B83" s="19">
        <v>213.36999999999998</v>
      </c>
      <c r="C83" s="140">
        <v>475.16000000000008</v>
      </c>
      <c r="D83" s="247">
        <f t="shared" si="33"/>
        <v>1.8454638322560994E-3</v>
      </c>
      <c r="E83" s="215">
        <f t="shared" si="34"/>
        <v>3.7453652917449286E-3</v>
      </c>
      <c r="F83" s="52">
        <f t="shared" si="38"/>
        <v>1.2269297464498294</v>
      </c>
      <c r="H83" s="19">
        <v>74.09</v>
      </c>
      <c r="I83" s="140">
        <v>182.46999999999997</v>
      </c>
      <c r="J83" s="214">
        <f t="shared" si="35"/>
        <v>2.8174891809594313E-3</v>
      </c>
      <c r="K83" s="215">
        <f t="shared" si="36"/>
        <v>6.7759636623862668E-3</v>
      </c>
      <c r="L83" s="52">
        <f t="shared" si="39"/>
        <v>1.4628154946686458</v>
      </c>
      <c r="N83" s="40">
        <f t="shared" si="31"/>
        <v>3.4723719360734879</v>
      </c>
      <c r="O83" s="143">
        <f t="shared" si="32"/>
        <v>3.8401801498442616</v>
      </c>
      <c r="P83" s="52">
        <f t="shared" si="40"/>
        <v>0.10592419836991492</v>
      </c>
    </row>
    <row r="84" spans="1:16" ht="20.100000000000001" customHeight="1" x14ac:dyDescent="0.25">
      <c r="A84" s="38" t="s">
        <v>198</v>
      </c>
      <c r="B84" s="19">
        <v>150</v>
      </c>
      <c r="C84" s="140">
        <v>602.05999999999995</v>
      </c>
      <c r="D84" s="247">
        <f t="shared" si="33"/>
        <v>1.2973687717974173E-3</v>
      </c>
      <c r="E84" s="215">
        <f t="shared" si="34"/>
        <v>4.7456322660744824E-3</v>
      </c>
      <c r="F84" s="52">
        <f t="shared" ref="F84:F87" si="41">(C84-B84)/B84</f>
        <v>3.0137333333333332</v>
      </c>
      <c r="H84" s="19">
        <v>40.073999999999998</v>
      </c>
      <c r="I84" s="140">
        <v>179.28399999999999</v>
      </c>
      <c r="J84" s="214">
        <f t="shared" si="35"/>
        <v>1.5239311842052672E-3</v>
      </c>
      <c r="K84" s="215">
        <f t="shared" si="36"/>
        <v>6.6576525963021839E-3</v>
      </c>
      <c r="L84" s="52">
        <f t="shared" ref="L84:L85" si="42">(I84-H84)/H84</f>
        <v>3.4738234266606773</v>
      </c>
      <c r="N84" s="40">
        <f t="shared" si="31"/>
        <v>2.6716000000000002</v>
      </c>
      <c r="O84" s="143">
        <f t="shared" si="32"/>
        <v>2.9778427399262535</v>
      </c>
      <c r="P84" s="52">
        <f t="shared" ref="P84:P86" si="43">(O84-N84)/N84</f>
        <v>0.11462896388915005</v>
      </c>
    </row>
    <row r="85" spans="1:16" ht="20.100000000000001" customHeight="1" x14ac:dyDescent="0.25">
      <c r="A85" s="38" t="s">
        <v>196</v>
      </c>
      <c r="B85" s="19">
        <v>715.42</v>
      </c>
      <c r="C85" s="140">
        <v>755.64999999999986</v>
      </c>
      <c r="D85" s="247">
        <f t="shared" si="33"/>
        <v>6.1877571114620552E-3</v>
      </c>
      <c r="E85" s="215">
        <f t="shared" si="34"/>
        <v>5.9562784803162188E-3</v>
      </c>
      <c r="F85" s="52">
        <f t="shared" si="41"/>
        <v>5.6232702468479924E-2</v>
      </c>
      <c r="H85" s="19">
        <v>163.51400000000001</v>
      </c>
      <c r="I85" s="140">
        <v>164.65899999999999</v>
      </c>
      <c r="J85" s="214">
        <f t="shared" si="35"/>
        <v>6.218098608926987E-3</v>
      </c>
      <c r="K85" s="215">
        <f t="shared" si="36"/>
        <v>6.1145580132890903E-3</v>
      </c>
      <c r="L85" s="52">
        <f t="shared" si="42"/>
        <v>7.0024585050820218E-3</v>
      </c>
      <c r="N85" s="40">
        <f t="shared" si="31"/>
        <v>2.2855665203656597</v>
      </c>
      <c r="O85" s="143">
        <f t="shared" si="32"/>
        <v>2.17903791437835</v>
      </c>
      <c r="P85" s="52">
        <f t="shared" si="43"/>
        <v>-4.6609278285309537E-2</v>
      </c>
    </row>
    <row r="86" spans="1:16" ht="20.100000000000001" customHeight="1" x14ac:dyDescent="0.25">
      <c r="A86" s="38" t="s">
        <v>197</v>
      </c>
      <c r="B86" s="19">
        <v>1132.5499999999997</v>
      </c>
      <c r="C86" s="140">
        <v>567.50999999999988</v>
      </c>
      <c r="D86" s="247">
        <f t="shared" si="33"/>
        <v>9.7955666833277645E-3</v>
      </c>
      <c r="E86" s="215">
        <f t="shared" si="34"/>
        <v>4.473297955884678E-3</v>
      </c>
      <c r="F86" s="52">
        <f t="shared" si="41"/>
        <v>-0.49890954041764157</v>
      </c>
      <c r="H86" s="19">
        <v>273.55599999999998</v>
      </c>
      <c r="I86" s="140">
        <v>151.37100000000001</v>
      </c>
      <c r="J86" s="214">
        <f t="shared" si="35"/>
        <v>1.0402767855129412E-2</v>
      </c>
      <c r="K86" s="215">
        <f t="shared" si="36"/>
        <v>5.6211124871982888E-3</v>
      </c>
      <c r="L86" s="52">
        <f t="shared" si="39"/>
        <v>-0.44665443273040978</v>
      </c>
      <c r="N86" s="40">
        <f t="shared" si="31"/>
        <v>2.4153988786367053</v>
      </c>
      <c r="O86" s="143">
        <f t="shared" si="32"/>
        <v>2.6672833958872975</v>
      </c>
      <c r="P86" s="52">
        <f t="shared" si="43"/>
        <v>0.10428278305435014</v>
      </c>
    </row>
    <row r="87" spans="1:16" ht="20.100000000000001" customHeight="1" x14ac:dyDescent="0.25">
      <c r="A87" s="38" t="s">
        <v>201</v>
      </c>
      <c r="B87" s="19">
        <v>1728.37</v>
      </c>
      <c r="C87" s="140">
        <v>497.37000000000006</v>
      </c>
      <c r="D87" s="247">
        <f t="shared" si="33"/>
        <v>1.4948888427410014E-2</v>
      </c>
      <c r="E87" s="215">
        <f t="shared" si="34"/>
        <v>3.920431718063758E-3</v>
      </c>
      <c r="F87" s="52">
        <f t="shared" si="41"/>
        <v>-0.71223175593188948</v>
      </c>
      <c r="H87" s="19">
        <v>361.36400000000003</v>
      </c>
      <c r="I87" s="140">
        <v>136.25400000000002</v>
      </c>
      <c r="J87" s="214">
        <f t="shared" si="35"/>
        <v>1.3741924151548441E-2</v>
      </c>
      <c r="K87" s="215">
        <f t="shared" si="36"/>
        <v>5.05974764539255E-3</v>
      </c>
      <c r="L87" s="52">
        <f t="shared" si="39"/>
        <v>-0.6229452850865056</v>
      </c>
      <c r="N87" s="40">
        <f t="shared" ref="N87" si="44">(H87/B87)*10</f>
        <v>2.0907791734408723</v>
      </c>
      <c r="O87" s="143">
        <f t="shared" ref="O87" si="45">(I87/C87)*10</f>
        <v>2.7394897159056635</v>
      </c>
      <c r="P87" s="52">
        <f t="shared" ref="P87" si="46">(O87-N87)/N87</f>
        <v>0.31027214672182923</v>
      </c>
    </row>
    <row r="88" spans="1:16" ht="20.100000000000001" customHeight="1" x14ac:dyDescent="0.25">
      <c r="A88" s="38" t="s">
        <v>203</v>
      </c>
      <c r="B88" s="19">
        <v>94.06</v>
      </c>
      <c r="C88" s="140">
        <v>387.45</v>
      </c>
      <c r="D88" s="247">
        <f t="shared" si="33"/>
        <v>8.1353671116843383E-4</v>
      </c>
      <c r="E88" s="215">
        <f t="shared" si="34"/>
        <v>3.0540066131125778E-3</v>
      </c>
      <c r="F88" s="52">
        <f t="shared" ref="F88:F94" si="47">(C88-B88)/B88</f>
        <v>3.1191792472889643</v>
      </c>
      <c r="H88" s="19">
        <v>37.085000000000001</v>
      </c>
      <c r="I88" s="140">
        <v>130.55099999999999</v>
      </c>
      <c r="J88" s="214">
        <f t="shared" si="35"/>
        <v>1.4102657075972535E-3</v>
      </c>
      <c r="K88" s="215">
        <f t="shared" si="36"/>
        <v>4.8479686090216996E-3</v>
      </c>
      <c r="L88" s="52">
        <f t="shared" ref="L88:L94" si="48">(I88-H88)/H88</f>
        <v>2.5203181879466086</v>
      </c>
      <c r="N88" s="40">
        <f t="shared" si="31"/>
        <v>3.9426961513927279</v>
      </c>
      <c r="O88" s="143">
        <f t="shared" si="32"/>
        <v>3.3694928377855202</v>
      </c>
      <c r="P88" s="52">
        <f t="shared" ref="P88:P93" si="49">(O88-N88)/N88</f>
        <v>-0.14538358818361591</v>
      </c>
    </row>
    <row r="89" spans="1:16" ht="20.100000000000001" customHeight="1" x14ac:dyDescent="0.25">
      <c r="A89" s="38" t="s">
        <v>200</v>
      </c>
      <c r="B89" s="19">
        <v>174.97000000000003</v>
      </c>
      <c r="C89" s="140">
        <v>307.56</v>
      </c>
      <c r="D89" s="247">
        <f t="shared" si="33"/>
        <v>1.5133374266759611E-3</v>
      </c>
      <c r="E89" s="215">
        <f t="shared" si="34"/>
        <v>2.4242877117793375E-3</v>
      </c>
      <c r="F89" s="52">
        <f t="shared" si="47"/>
        <v>0.75778704920843543</v>
      </c>
      <c r="H89" s="19">
        <v>91.825000000000003</v>
      </c>
      <c r="I89" s="140">
        <v>112.31299999999999</v>
      </c>
      <c r="J89" s="214">
        <f t="shared" si="35"/>
        <v>3.4919144829477634E-3</v>
      </c>
      <c r="K89" s="215">
        <f t="shared" si="36"/>
        <v>4.1707064548341579E-3</v>
      </c>
      <c r="L89" s="52">
        <f t="shared" si="48"/>
        <v>0.22312006534168238</v>
      </c>
      <c r="N89" s="40">
        <f t="shared" si="31"/>
        <v>5.248042521575127</v>
      </c>
      <c r="O89" s="143">
        <f t="shared" si="32"/>
        <v>3.6517427493822341</v>
      </c>
      <c r="P89" s="52">
        <f t="shared" si="49"/>
        <v>-0.30417051036274489</v>
      </c>
    </row>
    <row r="90" spans="1:16" ht="20.100000000000001" customHeight="1" x14ac:dyDescent="0.25">
      <c r="A90" s="38" t="s">
        <v>202</v>
      </c>
      <c r="B90" s="19">
        <v>220.26999999999998</v>
      </c>
      <c r="C90" s="140">
        <v>302.44</v>
      </c>
      <c r="D90" s="247">
        <f t="shared" si="33"/>
        <v>1.9051427957587806E-3</v>
      </c>
      <c r="E90" s="215">
        <f t="shared" si="34"/>
        <v>2.3839302105297922E-3</v>
      </c>
      <c r="F90" s="52">
        <f t="shared" si="47"/>
        <v>0.37304217551187191</v>
      </c>
      <c r="H90" s="19">
        <v>79.632999999999996</v>
      </c>
      <c r="I90" s="140">
        <v>110.89500000000001</v>
      </c>
      <c r="J90" s="214">
        <f t="shared" si="35"/>
        <v>3.0282779855222348E-3</v>
      </c>
      <c r="K90" s="215">
        <f t="shared" si="36"/>
        <v>4.1180494894521025E-3</v>
      </c>
      <c r="L90" s="52">
        <f t="shared" si="48"/>
        <v>0.39257594213454244</v>
      </c>
      <c r="N90" s="40">
        <f t="shared" si="31"/>
        <v>3.6152449266808917</v>
      </c>
      <c r="O90" s="143">
        <f t="shared" si="32"/>
        <v>3.6666776881364904</v>
      </c>
      <c r="P90" s="52">
        <f t="shared" si="49"/>
        <v>1.4226632634491643E-2</v>
      </c>
    </row>
    <row r="91" spans="1:16" ht="20.100000000000001" customHeight="1" x14ac:dyDescent="0.25">
      <c r="A91" s="38" t="s">
        <v>204</v>
      </c>
      <c r="B91" s="19"/>
      <c r="C91" s="140">
        <v>406.46</v>
      </c>
      <c r="D91" s="247">
        <f t="shared" si="33"/>
        <v>0</v>
      </c>
      <c r="E91" s="215">
        <f t="shared" si="34"/>
        <v>3.2038496011504406E-3</v>
      </c>
      <c r="F91" s="52"/>
      <c r="H91" s="19"/>
      <c r="I91" s="140">
        <v>99.01100000000001</v>
      </c>
      <c r="J91" s="214">
        <f t="shared" si="35"/>
        <v>0</v>
      </c>
      <c r="K91" s="215">
        <f t="shared" si="36"/>
        <v>3.6767410433305573E-3</v>
      </c>
      <c r="L91" s="52"/>
      <c r="N91" s="40"/>
      <c r="O91" s="143">
        <f t="shared" si="32"/>
        <v>2.4359346553166366</v>
      </c>
      <c r="P91" s="52"/>
    </row>
    <row r="92" spans="1:16" ht="20.100000000000001" customHeight="1" x14ac:dyDescent="0.25">
      <c r="A92" s="38" t="s">
        <v>206</v>
      </c>
      <c r="B92" s="19"/>
      <c r="C92" s="140">
        <v>389.08</v>
      </c>
      <c r="D92" s="247">
        <f t="shared" si="33"/>
        <v>0</v>
      </c>
      <c r="E92" s="215">
        <f t="shared" si="34"/>
        <v>3.0668548019869447E-3</v>
      </c>
      <c r="F92" s="52"/>
      <c r="H92" s="19"/>
      <c r="I92" s="140">
        <v>92.923999999999992</v>
      </c>
      <c r="J92" s="214">
        <f t="shared" si="35"/>
        <v>0</v>
      </c>
      <c r="K92" s="215">
        <f t="shared" si="36"/>
        <v>3.4507022927800814E-3</v>
      </c>
      <c r="L92" s="52"/>
      <c r="N92" s="40"/>
      <c r="O92" s="143">
        <f t="shared" si="32"/>
        <v>2.3883006065590622</v>
      </c>
      <c r="P92" s="52"/>
    </row>
    <row r="93" spans="1:16" ht="20.100000000000001" customHeight="1" x14ac:dyDescent="0.25">
      <c r="A93" s="38" t="s">
        <v>207</v>
      </c>
      <c r="B93" s="19">
        <v>1621.87</v>
      </c>
      <c r="C93" s="140">
        <v>358.58000000000004</v>
      </c>
      <c r="D93" s="247">
        <f t="shared" si="33"/>
        <v>1.4027756599433847E-2</v>
      </c>
      <c r="E93" s="215">
        <f t="shared" si="34"/>
        <v>2.8264439058714886E-3</v>
      </c>
      <c r="F93" s="52">
        <f t="shared" si="47"/>
        <v>-0.77890953035693367</v>
      </c>
      <c r="H93" s="19">
        <v>327.76499999999999</v>
      </c>
      <c r="I93" s="140">
        <v>73.571000000000012</v>
      </c>
      <c r="J93" s="214">
        <f t="shared" si="35"/>
        <v>1.2464223800744608E-2</v>
      </c>
      <c r="K93" s="215">
        <f t="shared" si="36"/>
        <v>2.7320349789303456E-3</v>
      </c>
      <c r="L93" s="52">
        <f t="shared" si="48"/>
        <v>-0.77553735145607361</v>
      </c>
      <c r="N93" s="40">
        <f t="shared" si="31"/>
        <v>2.0209079642634737</v>
      </c>
      <c r="O93" s="143">
        <f t="shared" si="32"/>
        <v>2.0517318311116068</v>
      </c>
      <c r="P93" s="52">
        <f t="shared" si="49"/>
        <v>1.5252484226498138E-2</v>
      </c>
    </row>
    <row r="94" spans="1:16" ht="20.100000000000001" customHeight="1" x14ac:dyDescent="0.25">
      <c r="A94" s="38" t="s">
        <v>208</v>
      </c>
      <c r="B94" s="19">
        <v>480</v>
      </c>
      <c r="C94" s="140">
        <v>234.6</v>
      </c>
      <c r="D94" s="247">
        <f t="shared" si="33"/>
        <v>4.1515800697517358E-3</v>
      </c>
      <c r="E94" s="215">
        <f t="shared" si="34"/>
        <v>1.8491933189733146E-3</v>
      </c>
      <c r="F94" s="52">
        <f t="shared" si="47"/>
        <v>-0.51124999999999998</v>
      </c>
      <c r="H94" s="19">
        <v>132.47999999999999</v>
      </c>
      <c r="I94" s="140">
        <v>68.034000000000006</v>
      </c>
      <c r="J94" s="214">
        <f t="shared" si="35"/>
        <v>5.0379398932852669E-3</v>
      </c>
      <c r="K94" s="215">
        <f t="shared" si="36"/>
        <v>2.5264202981683968E-3</v>
      </c>
      <c r="L94" s="52">
        <f t="shared" si="48"/>
        <v>-0.48645833333333327</v>
      </c>
      <c r="N94" s="40">
        <f t="shared" ref="N94" si="50">(H94/B94)*10</f>
        <v>2.76</v>
      </c>
      <c r="O94" s="143">
        <f t="shared" ref="O94" si="51">(I94/C94)*10</f>
        <v>2.9000000000000004</v>
      </c>
      <c r="P94" s="52">
        <f t="shared" ref="P94" si="52">(O94-N94)/N94</f>
        <v>5.0724637681159632E-2</v>
      </c>
    </row>
    <row r="95" spans="1:16" ht="20.100000000000001" customHeight="1" thickBot="1" x14ac:dyDescent="0.3">
      <c r="A95" s="8" t="s">
        <v>17</v>
      </c>
      <c r="B95" s="19">
        <f>B96-SUM(B68:B94)</f>
        <v>3371.6599999999598</v>
      </c>
      <c r="C95" s="140">
        <f>C96-SUM(C68:C94)</f>
        <v>3646.3300000000163</v>
      </c>
      <c r="D95" s="247">
        <f t="shared" si="33"/>
        <v>2.9161909287456187E-2</v>
      </c>
      <c r="E95" s="215">
        <f t="shared" si="34"/>
        <v>2.8741556158448405E-2</v>
      </c>
      <c r="F95" s="52">
        <f>(C95-B95)/B95</f>
        <v>8.1464323211729459E-2</v>
      </c>
      <c r="H95" s="19">
        <f>H96-SUM(H68:H94)</f>
        <v>1116.5270000000055</v>
      </c>
      <c r="I95" s="140">
        <f>I96-SUM(I68:I94)</f>
        <v>830.46999999999025</v>
      </c>
      <c r="J95" s="214">
        <f t="shared" si="35"/>
        <v>4.2459208297329014E-2</v>
      </c>
      <c r="K95" s="215">
        <f t="shared" si="36"/>
        <v>3.0839231340504508E-2</v>
      </c>
      <c r="L95" s="52">
        <f>(I95-H95)/H95</f>
        <v>-0.25620249219231944</v>
      </c>
      <c r="N95" s="40">
        <f t="shared" si="31"/>
        <v>3.3115053119235593</v>
      </c>
      <c r="O95" s="143">
        <f t="shared" si="32"/>
        <v>2.2775503040042633</v>
      </c>
      <c r="P95" s="52">
        <f>(O95-N95)/N95</f>
        <v>-0.3122311186385206</v>
      </c>
    </row>
    <row r="96" spans="1:16" ht="26.25" customHeight="1" thickBot="1" x14ac:dyDescent="0.3">
      <c r="A96" s="12" t="s">
        <v>18</v>
      </c>
      <c r="B96" s="17">
        <v>115618.62999999998</v>
      </c>
      <c r="C96" s="145">
        <v>126866.13</v>
      </c>
      <c r="D96" s="243">
        <f>SUM(D68:D95)</f>
        <v>1</v>
      </c>
      <c r="E96" s="244">
        <f>SUM(E68:E95)</f>
        <v>0.99999999999999989</v>
      </c>
      <c r="F96" s="57">
        <f>(C96-B96)/B96</f>
        <v>9.7281035071943259E-2</v>
      </c>
      <c r="G96" s="1"/>
      <c r="H96" s="17">
        <v>26296.463000000003</v>
      </c>
      <c r="I96" s="145">
        <v>26929.010999999988</v>
      </c>
      <c r="J96" s="255">
        <f t="shared" si="35"/>
        <v>1</v>
      </c>
      <c r="K96" s="244">
        <f t="shared" si="36"/>
        <v>1</v>
      </c>
      <c r="L96" s="57">
        <f>(I96-H96)/H96</f>
        <v>2.4054489761607265E-2</v>
      </c>
      <c r="M96" s="1"/>
      <c r="N96" s="37">
        <f t="shared" si="31"/>
        <v>2.2744139936617489</v>
      </c>
      <c r="O96" s="150">
        <f t="shared" si="32"/>
        <v>2.1226320216436005</v>
      </c>
      <c r="P96" s="57">
        <f>(O96-N96)/N96</f>
        <v>-6.6734540167765685E-2</v>
      </c>
    </row>
  </sheetData>
  <mergeCells count="33">
    <mergeCell ref="A65:A67"/>
    <mergeCell ref="B65:C65"/>
    <mergeCell ref="D65:E65"/>
    <mergeCell ref="J65:K65"/>
    <mergeCell ref="N65:O65"/>
    <mergeCell ref="B66:C66"/>
    <mergeCell ref="D66:E66"/>
    <mergeCell ref="H66:I66"/>
    <mergeCell ref="J66:K66"/>
    <mergeCell ref="N66:O66"/>
    <mergeCell ref="H65:I65"/>
    <mergeCell ref="A36:A38"/>
    <mergeCell ref="B36:C36"/>
    <mergeCell ref="D36:E36"/>
    <mergeCell ref="J36:K36"/>
    <mergeCell ref="N36:O36"/>
    <mergeCell ref="B37:C37"/>
    <mergeCell ref="D37:E37"/>
    <mergeCell ref="H37:I37"/>
    <mergeCell ref="J37:K37"/>
    <mergeCell ref="N37:O37"/>
    <mergeCell ref="H36:I36"/>
    <mergeCell ref="A4:A6"/>
    <mergeCell ref="B4:C4"/>
    <mergeCell ref="D4:E4"/>
    <mergeCell ref="J4:K4"/>
    <mergeCell ref="N4:O4"/>
    <mergeCell ref="B5:C5"/>
    <mergeCell ref="D5:E5"/>
    <mergeCell ref="H5:I5"/>
    <mergeCell ref="J5:K5"/>
    <mergeCell ref="N5:O5"/>
    <mergeCell ref="H4:I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ignoredErrors>
    <ignoredError sqref="D7:E10 J7:J10 F28:F30 L28:L31 L57:L61 F76:F86 J68:K81 M28:O31 M57:P61 M94 D39:E45 J39:K45 L84:L86 L95 P84:P86 P95 D68:E77 L88:L90 P88:P90 L93 P93" evalError="1"/>
    <ignoredError sqref="B32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6" id="{55F0F2BA-94C6-498D-851E-AE1B01CE237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P7:P33 L7:L33 F7:F33</xm:sqref>
        </x14:conditionalFormatting>
        <x14:conditionalFormatting xmlns:xm="http://schemas.microsoft.com/office/excel/2006/main">
          <x14:cfRule type="iconSet" priority="5" id="{D4759A79-8210-4252-871F-923D21BF9D4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1" id="{41561DA6-11C0-49D4-A199-6EE03B06045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  <x14:conditionalFormatting xmlns:xm="http://schemas.microsoft.com/office/excel/2006/main">
          <x14:cfRule type="iconSet" priority="271" id="{364C431A-69E9-41DB-B6B9-73DD9F21779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276" id="{F99A7A6D-978E-4D04-AA7D-1AE8F608DE8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8A8FC-23B1-4AEA-BB9F-58A99DA81326}">
  <sheetPr codeName="Folha27">
    <pageSetUpPr fitToPage="1"/>
  </sheetPr>
  <dimension ref="A1:S19"/>
  <sheetViews>
    <sheetView showGridLines="0" workbookViewId="0">
      <selection activeCell="K7" sqref="K7:L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9" max="9" width="10.85546875" customWidth="1"/>
    <col min="10" max="10" width="2.140625" customWidth="1"/>
    <col min="15" max="15" width="10.85546875" customWidth="1"/>
    <col min="16" max="16" width="2" customWidth="1"/>
    <col min="17" max="18" width="9.140625" style="34"/>
    <col min="19" max="19" width="10.85546875" customWidth="1"/>
  </cols>
  <sheetData>
    <row r="1" spans="1:19" ht="15.75" x14ac:dyDescent="0.25">
      <c r="A1" s="30" t="s">
        <v>115</v>
      </c>
      <c r="B1" s="4"/>
    </row>
    <row r="3" spans="1:19" ht="15.75" thickBot="1" x14ac:dyDescent="0.3"/>
    <row r="4" spans="1:19" x14ac:dyDescent="0.25">
      <c r="A4" s="337" t="s">
        <v>16</v>
      </c>
      <c r="B4" s="330"/>
      <c r="C4" s="330"/>
      <c r="D4" s="330"/>
      <c r="E4" s="352" t="s">
        <v>1</v>
      </c>
      <c r="F4" s="353"/>
      <c r="G4" s="350" t="s">
        <v>104</v>
      </c>
      <c r="H4" s="350"/>
      <c r="I4" s="130" t="s">
        <v>0</v>
      </c>
      <c r="K4" s="354" t="s">
        <v>19</v>
      </c>
      <c r="L4" s="353"/>
      <c r="M4" s="350" t="s">
        <v>104</v>
      </c>
      <c r="N4" s="350"/>
      <c r="O4" s="130" t="s">
        <v>0</v>
      </c>
      <c r="Q4" s="360" t="s">
        <v>22</v>
      </c>
      <c r="R4" s="350"/>
      <c r="S4" s="130" t="s">
        <v>0</v>
      </c>
    </row>
    <row r="5" spans="1:19" x14ac:dyDescent="0.25">
      <c r="A5" s="351"/>
      <c r="B5" s="331"/>
      <c r="C5" s="331"/>
      <c r="D5" s="331"/>
      <c r="E5" s="355" t="s">
        <v>56</v>
      </c>
      <c r="F5" s="356"/>
      <c r="G5" s="357" t="str">
        <f>E5</f>
        <v>jan</v>
      </c>
      <c r="H5" s="357"/>
      <c r="I5" s="131" t="s">
        <v>136</v>
      </c>
      <c r="K5" s="358" t="str">
        <f>E5</f>
        <v>jan</v>
      </c>
      <c r="L5" s="356"/>
      <c r="M5" s="346" t="str">
        <f>E5</f>
        <v>jan</v>
      </c>
      <c r="N5" s="347"/>
      <c r="O5" s="131" t="str">
        <f>I5</f>
        <v>2023/2022</v>
      </c>
      <c r="Q5" s="358" t="str">
        <f>E5</f>
        <v>jan</v>
      </c>
      <c r="R5" s="356"/>
      <c r="S5" s="131" t="str">
        <f>O5</f>
        <v>2023/2022</v>
      </c>
    </row>
    <row r="6" spans="1:19" ht="15.75" thickBot="1" x14ac:dyDescent="0.3">
      <c r="A6" s="338"/>
      <c r="B6" s="361"/>
      <c r="C6" s="361"/>
      <c r="D6" s="361"/>
      <c r="E6" s="99">
        <v>2022</v>
      </c>
      <c r="F6" s="144">
        <v>2023</v>
      </c>
      <c r="G6" s="68">
        <f>E6</f>
        <v>2022</v>
      </c>
      <c r="H6" s="137">
        <f>F6</f>
        <v>2023</v>
      </c>
      <c r="I6" s="131" t="s">
        <v>1</v>
      </c>
      <c r="K6" s="16">
        <f>E6</f>
        <v>2022</v>
      </c>
      <c r="L6" s="138">
        <f>F6</f>
        <v>2023</v>
      </c>
      <c r="M6" s="136">
        <f>G6</f>
        <v>2022</v>
      </c>
      <c r="N6" s="137">
        <f>H6</f>
        <v>2023</v>
      </c>
      <c r="O6" s="260">
        <v>1000</v>
      </c>
      <c r="Q6" s="16">
        <f>E6</f>
        <v>2022</v>
      </c>
      <c r="R6" s="138">
        <f>F6</f>
        <v>2023</v>
      </c>
      <c r="S6" s="131"/>
    </row>
    <row r="7" spans="1:19" ht="24" customHeight="1" thickBot="1" x14ac:dyDescent="0.3">
      <c r="A7" s="12" t="s">
        <v>20</v>
      </c>
      <c r="B7" s="13"/>
      <c r="C7" s="13"/>
      <c r="D7" s="13"/>
      <c r="E7" s="17">
        <v>41458.099999999991</v>
      </c>
      <c r="F7" s="145">
        <v>43632.05</v>
      </c>
      <c r="G7" s="243">
        <f>E7/E15</f>
        <v>0.41619558916862065</v>
      </c>
      <c r="H7" s="244">
        <f>F7/F15</f>
        <v>0.43700660036256928</v>
      </c>
      <c r="I7" s="164">
        <f t="shared" ref="I7:I18" si="0">(F7-E7)/E7</f>
        <v>5.2437280049013636E-2</v>
      </c>
      <c r="J7" s="1"/>
      <c r="K7" s="17">
        <v>10307.097000000002</v>
      </c>
      <c r="L7" s="145">
        <v>11356.114000000001</v>
      </c>
      <c r="M7" s="243">
        <f>K7/K15</f>
        <v>0.35144677104540956</v>
      </c>
      <c r="N7" s="244">
        <f>L7/L15</f>
        <v>0.3830351792828483</v>
      </c>
      <c r="O7" s="164">
        <f t="shared" ref="O7:O18" si="1">(L7-K7)/K7</f>
        <v>0.10177618392453275</v>
      </c>
      <c r="P7" s="1"/>
      <c r="Q7" s="187">
        <f t="shared" ref="Q7:R18" si="2">(K7/E7)*10</f>
        <v>2.4861479421391728</v>
      </c>
      <c r="R7" s="188">
        <f t="shared" si="2"/>
        <v>2.6027000794141002</v>
      </c>
      <c r="S7" s="55">
        <f>(R7-Q7)/Q7</f>
        <v>4.6880612090462195E-2</v>
      </c>
    </row>
    <row r="8" spans="1:19" s="3" customFormat="1" ht="24" customHeight="1" x14ac:dyDescent="0.25">
      <c r="A8" s="46"/>
      <c r="B8" s="177" t="s">
        <v>33</v>
      </c>
      <c r="C8" s="177"/>
      <c r="D8" s="178"/>
      <c r="E8" s="180">
        <v>32839.80999999999</v>
      </c>
      <c r="F8" s="181">
        <v>34675.040000000008</v>
      </c>
      <c r="G8" s="245">
        <f>E8/E7</f>
        <v>0.79212047826600829</v>
      </c>
      <c r="H8" s="246">
        <f>F8/F7</f>
        <v>0.79471489421193842</v>
      </c>
      <c r="I8" s="206">
        <f t="shared" si="0"/>
        <v>5.5884306273392519E-2</v>
      </c>
      <c r="K8" s="180">
        <v>8737.1640000000007</v>
      </c>
      <c r="L8" s="181">
        <v>9674.3770000000022</v>
      </c>
      <c r="M8" s="250">
        <f>K8/K7</f>
        <v>0.8476842703624502</v>
      </c>
      <c r="N8" s="246">
        <f>L8/L7</f>
        <v>0.85190911257143076</v>
      </c>
      <c r="O8" s="207">
        <f t="shared" si="1"/>
        <v>0.10726741537643124</v>
      </c>
      <c r="Q8" s="189">
        <f t="shared" si="2"/>
        <v>2.6605403624442414</v>
      </c>
      <c r="R8" s="190">
        <f t="shared" si="2"/>
        <v>2.7900117779244087</v>
      </c>
      <c r="S8" s="182">
        <f t="shared" ref="S8:S18" si="3">(R8-Q8)/Q8</f>
        <v>4.86635787630832E-2</v>
      </c>
    </row>
    <row r="9" spans="1:19" ht="24" customHeight="1" x14ac:dyDescent="0.25">
      <c r="A9" s="8"/>
      <c r="B9" t="s">
        <v>37</v>
      </c>
      <c r="E9" s="19">
        <v>7945.9000000000005</v>
      </c>
      <c r="F9" s="140">
        <v>7627.9199999999983</v>
      </c>
      <c r="G9" s="247">
        <f>E9/E7</f>
        <v>0.19166097819244013</v>
      </c>
      <c r="H9" s="215">
        <f>F9/F7</f>
        <v>0.17482378205928895</v>
      </c>
      <c r="I9" s="182">
        <f t="shared" si="0"/>
        <v>-4.0018122553770151E-2</v>
      </c>
      <c r="K9" s="19">
        <v>1436.4299999999996</v>
      </c>
      <c r="L9" s="140">
        <v>1372.2369999999999</v>
      </c>
      <c r="M9" s="247">
        <f>K9/K7</f>
        <v>0.13936319799842761</v>
      </c>
      <c r="N9" s="215">
        <f>L9/L7</f>
        <v>0.12083684612535588</v>
      </c>
      <c r="O9" s="182">
        <f t="shared" si="1"/>
        <v>-4.4689264356773235E-2</v>
      </c>
      <c r="Q9" s="189">
        <f t="shared" si="2"/>
        <v>1.8077624938647598</v>
      </c>
      <c r="R9" s="190">
        <f t="shared" si="2"/>
        <v>1.7989661663992282</v>
      </c>
      <c r="S9" s="182">
        <f t="shared" si="3"/>
        <v>-4.8658645675993687E-3</v>
      </c>
    </row>
    <row r="10" spans="1:19" ht="24" customHeight="1" thickBot="1" x14ac:dyDescent="0.3">
      <c r="A10" s="8"/>
      <c r="B10" t="s">
        <v>36</v>
      </c>
      <c r="E10" s="19">
        <v>672.39</v>
      </c>
      <c r="F10" s="140">
        <v>1329.09</v>
      </c>
      <c r="G10" s="247">
        <f>E10/E7</f>
        <v>1.6218543541551594E-2</v>
      </c>
      <c r="H10" s="215">
        <f>F10/F7</f>
        <v>3.0461323728772766E-2</v>
      </c>
      <c r="I10" s="186">
        <f t="shared" si="0"/>
        <v>0.97666532815776552</v>
      </c>
      <c r="K10" s="19">
        <v>133.50300000000001</v>
      </c>
      <c r="L10" s="140">
        <v>309.49999999999994</v>
      </c>
      <c r="M10" s="247">
        <f>K10/K7</f>
        <v>1.2952531639122054E-2</v>
      </c>
      <c r="N10" s="215">
        <f>L10/L7</f>
        <v>2.7254041303213399E-2</v>
      </c>
      <c r="O10" s="209">
        <f t="shared" si="1"/>
        <v>1.3182999632967043</v>
      </c>
      <c r="Q10" s="189">
        <f t="shared" si="2"/>
        <v>1.9854994869049214</v>
      </c>
      <c r="R10" s="190">
        <f t="shared" si="2"/>
        <v>2.3286609635163908</v>
      </c>
      <c r="S10" s="182">
        <f t="shared" si="3"/>
        <v>0.17283382789808913</v>
      </c>
    </row>
    <row r="11" spans="1:19" ht="24" customHeight="1" thickBot="1" x14ac:dyDescent="0.3">
      <c r="A11" s="12" t="s">
        <v>21</v>
      </c>
      <c r="B11" s="13"/>
      <c r="C11" s="13"/>
      <c r="D11" s="13"/>
      <c r="E11" s="17">
        <v>58153.960000000006</v>
      </c>
      <c r="F11" s="145">
        <v>56210.949999999983</v>
      </c>
      <c r="G11" s="243">
        <f>E11/E15</f>
        <v>0.58380441083137935</v>
      </c>
      <c r="H11" s="244">
        <f>F11/F15</f>
        <v>0.56299339963743056</v>
      </c>
      <c r="I11" s="164">
        <f t="shared" si="0"/>
        <v>-3.3411482210326235E-2</v>
      </c>
      <c r="J11" s="1"/>
      <c r="K11" s="17">
        <v>19020.521999999994</v>
      </c>
      <c r="L11" s="145">
        <v>18291.591000000008</v>
      </c>
      <c r="M11" s="243">
        <f>K11/K15</f>
        <v>0.64855322895459044</v>
      </c>
      <c r="N11" s="244">
        <f>L11/L15</f>
        <v>0.61696482071715175</v>
      </c>
      <c r="O11" s="164">
        <f t="shared" si="1"/>
        <v>-3.8323396171776263E-2</v>
      </c>
      <c r="Q11" s="191">
        <f t="shared" si="2"/>
        <v>3.2707182795462235</v>
      </c>
      <c r="R11" s="192">
        <f t="shared" si="2"/>
        <v>3.2540974667747147</v>
      </c>
      <c r="S11" s="57">
        <f t="shared" si="3"/>
        <v>-5.081701128296136E-3</v>
      </c>
    </row>
    <row r="12" spans="1:19" s="3" customFormat="1" ht="24" customHeight="1" x14ac:dyDescent="0.25">
      <c r="A12" s="46"/>
      <c r="B12" s="3" t="s">
        <v>33</v>
      </c>
      <c r="E12" s="31">
        <v>53821.400000000009</v>
      </c>
      <c r="F12" s="141">
        <v>53708.259999999987</v>
      </c>
      <c r="G12" s="247">
        <f>E12/E11</f>
        <v>0.92549845272789677</v>
      </c>
      <c r="H12" s="215">
        <f>F12/F11</f>
        <v>0.95547682435539705</v>
      </c>
      <c r="I12" s="206">
        <f t="shared" si="0"/>
        <v>-2.1021378113542425E-3</v>
      </c>
      <c r="K12" s="31">
        <v>18350.599999999995</v>
      </c>
      <c r="L12" s="141">
        <v>17874.077000000008</v>
      </c>
      <c r="M12" s="247">
        <f>K12/K11</f>
        <v>0.96477898976694754</v>
      </c>
      <c r="N12" s="215">
        <f>L12/L11</f>
        <v>0.97717453883590555</v>
      </c>
      <c r="O12" s="206">
        <f t="shared" si="1"/>
        <v>-2.5967706777979282E-2</v>
      </c>
      <c r="Q12" s="189">
        <f t="shared" si="2"/>
        <v>3.4095359838279924</v>
      </c>
      <c r="R12" s="190">
        <f t="shared" si="2"/>
        <v>3.3279940552905667</v>
      </c>
      <c r="S12" s="182">
        <f t="shared" si="3"/>
        <v>-2.3915843365253483E-2</v>
      </c>
    </row>
    <row r="13" spans="1:19" ht="24" customHeight="1" x14ac:dyDescent="0.25">
      <c r="A13" s="8"/>
      <c r="B13" s="3" t="s">
        <v>37</v>
      </c>
      <c r="D13" s="3"/>
      <c r="E13" s="19">
        <v>3843.5399999999995</v>
      </c>
      <c r="F13" s="140">
        <v>2228.3399999999997</v>
      </c>
      <c r="G13" s="247">
        <f>E13/E11</f>
        <v>6.6092489660205408E-2</v>
      </c>
      <c r="H13" s="215">
        <f>F13/F11</f>
        <v>3.9642454005847622E-2</v>
      </c>
      <c r="I13" s="182">
        <f t="shared" si="0"/>
        <v>-0.42023759346852119</v>
      </c>
      <c r="K13" s="19">
        <v>624.62399999999991</v>
      </c>
      <c r="L13" s="140">
        <v>387.92400000000009</v>
      </c>
      <c r="M13" s="247">
        <f>K13/K11</f>
        <v>3.2839477276175706E-2</v>
      </c>
      <c r="N13" s="215">
        <f>L13/L11</f>
        <v>2.1207777934680472E-2</v>
      </c>
      <c r="O13" s="182">
        <f t="shared" si="1"/>
        <v>-0.37894797510182104</v>
      </c>
      <c r="Q13" s="189">
        <f t="shared" si="2"/>
        <v>1.6251268361978801</v>
      </c>
      <c r="R13" s="190">
        <f t="shared" si="2"/>
        <v>1.7408653975605164</v>
      </c>
      <c r="S13" s="182">
        <f t="shared" si="3"/>
        <v>7.1218171274198078E-2</v>
      </c>
    </row>
    <row r="14" spans="1:19" ht="24" customHeight="1" thickBot="1" x14ac:dyDescent="0.3">
      <c r="A14" s="8"/>
      <c r="B14" t="s">
        <v>36</v>
      </c>
      <c r="E14" s="19">
        <v>489.02</v>
      </c>
      <c r="F14" s="140">
        <v>274.34999999999997</v>
      </c>
      <c r="G14" s="247">
        <f>E14/E11</f>
        <v>8.4090576118977956E-3</v>
      </c>
      <c r="H14" s="215">
        <f>F14/F11</f>
        <v>4.8807216387554394E-3</v>
      </c>
      <c r="I14" s="186">
        <f t="shared" si="0"/>
        <v>-0.43898000081796251</v>
      </c>
      <c r="K14" s="19">
        <v>45.298000000000002</v>
      </c>
      <c r="L14" s="140">
        <v>29.59</v>
      </c>
      <c r="M14" s="247">
        <f>K14/K11</f>
        <v>2.3815329568767892E-3</v>
      </c>
      <c r="N14" s="215">
        <f>L14/L11</f>
        <v>1.6176832294139962E-3</v>
      </c>
      <c r="O14" s="209">
        <f t="shared" si="1"/>
        <v>-0.34677027683341433</v>
      </c>
      <c r="Q14" s="189">
        <f t="shared" si="2"/>
        <v>0.92630158275735153</v>
      </c>
      <c r="R14" s="190">
        <f t="shared" si="2"/>
        <v>1.0785492983415348</v>
      </c>
      <c r="S14" s="182">
        <f t="shared" si="3"/>
        <v>0.16436085009266921</v>
      </c>
    </row>
    <row r="15" spans="1:19" ht="24" customHeight="1" thickBot="1" x14ac:dyDescent="0.3">
      <c r="A15" s="12" t="s">
        <v>12</v>
      </c>
      <c r="B15" s="13"/>
      <c r="C15" s="13"/>
      <c r="D15" s="13"/>
      <c r="E15" s="17">
        <v>99612.06</v>
      </c>
      <c r="F15" s="145">
        <v>99843</v>
      </c>
      <c r="G15" s="243">
        <f>G7+G11</f>
        <v>1</v>
      </c>
      <c r="H15" s="244">
        <f>H7+H11</f>
        <v>0.99999999999999978</v>
      </c>
      <c r="I15" s="164">
        <f t="shared" si="0"/>
        <v>2.3183939775967121E-3</v>
      </c>
      <c r="J15" s="1"/>
      <c r="K15" s="17">
        <v>29327.618999999995</v>
      </c>
      <c r="L15" s="145">
        <v>29647.705000000009</v>
      </c>
      <c r="M15" s="243">
        <f>M7+M11</f>
        <v>1</v>
      </c>
      <c r="N15" s="244">
        <f>N7+N11</f>
        <v>1</v>
      </c>
      <c r="O15" s="164">
        <f t="shared" si="1"/>
        <v>1.0914148877889267E-2</v>
      </c>
      <c r="Q15" s="191">
        <f t="shared" si="2"/>
        <v>2.9441835657248729</v>
      </c>
      <c r="R15" s="192">
        <f t="shared" si="2"/>
        <v>2.9694325090391924</v>
      </c>
      <c r="S15" s="57">
        <f t="shared" si="3"/>
        <v>8.5758726487908596E-3</v>
      </c>
    </row>
    <row r="16" spans="1:19" s="42" customFormat="1" ht="24" customHeight="1" x14ac:dyDescent="0.25">
      <c r="A16" s="179"/>
      <c r="B16" s="177" t="s">
        <v>33</v>
      </c>
      <c r="C16" s="177"/>
      <c r="D16" s="178"/>
      <c r="E16" s="180">
        <f>E8+E12</f>
        <v>86661.209999999992</v>
      </c>
      <c r="F16" s="181">
        <f t="shared" ref="F16:F17" si="4">F8+F12</f>
        <v>88383.299999999988</v>
      </c>
      <c r="G16" s="245">
        <f>E16/E15</f>
        <v>0.86998712806461376</v>
      </c>
      <c r="H16" s="246">
        <f>F16/F15</f>
        <v>0.88522279979567908</v>
      </c>
      <c r="I16" s="207">
        <f t="shared" si="0"/>
        <v>1.9871520372263401E-2</v>
      </c>
      <c r="J16" s="3"/>
      <c r="K16" s="180">
        <f t="shared" ref="K16:L18" si="5">K8+K12</f>
        <v>27087.763999999996</v>
      </c>
      <c r="L16" s="181">
        <f t="shared" si="5"/>
        <v>27548.454000000012</v>
      </c>
      <c r="M16" s="250">
        <f>K16/K15</f>
        <v>0.92362642872576872</v>
      </c>
      <c r="N16" s="246">
        <f>L16/L15</f>
        <v>0.92919347382875017</v>
      </c>
      <c r="O16" s="207">
        <f t="shared" si="1"/>
        <v>1.7007310016434615E-2</v>
      </c>
      <c r="P16" s="3"/>
      <c r="Q16" s="189">
        <f t="shared" si="2"/>
        <v>3.1257080301555904</v>
      </c>
      <c r="R16" s="190">
        <f t="shared" si="2"/>
        <v>3.1169297819837021</v>
      </c>
      <c r="S16" s="182">
        <f t="shared" si="3"/>
        <v>-2.8084031160937844E-3</v>
      </c>
    </row>
    <row r="17" spans="1:19" ht="24" customHeight="1" x14ac:dyDescent="0.25">
      <c r="A17" s="8"/>
      <c r="B17" s="3" t="s">
        <v>37</v>
      </c>
      <c r="C17" s="3"/>
      <c r="D17" s="183"/>
      <c r="E17" s="19">
        <f>E9+E13</f>
        <v>11789.44</v>
      </c>
      <c r="F17" s="140">
        <f t="shared" si="4"/>
        <v>9856.2599999999984</v>
      </c>
      <c r="G17" s="248">
        <f>E17/E15</f>
        <v>0.11835354072589203</v>
      </c>
      <c r="H17" s="215">
        <f>F17/F15</f>
        <v>9.8717586610979222E-2</v>
      </c>
      <c r="I17" s="182">
        <f t="shared" si="0"/>
        <v>-0.16397555778730813</v>
      </c>
      <c r="K17" s="19">
        <f t="shared" si="5"/>
        <v>2061.0539999999996</v>
      </c>
      <c r="L17" s="140">
        <f t="shared" si="5"/>
        <v>1760.1610000000001</v>
      </c>
      <c r="M17" s="247">
        <f>K17/K15</f>
        <v>7.0276894963754125E-2</v>
      </c>
      <c r="N17" s="215">
        <f>L17/L15</f>
        <v>5.9369215930878953E-2</v>
      </c>
      <c r="O17" s="182">
        <f t="shared" si="1"/>
        <v>-0.14598986732031263</v>
      </c>
      <c r="Q17" s="189">
        <f t="shared" si="2"/>
        <v>1.7482204413441176</v>
      </c>
      <c r="R17" s="190">
        <f t="shared" si="2"/>
        <v>1.7858305280096105</v>
      </c>
      <c r="S17" s="182">
        <f t="shared" si="3"/>
        <v>2.1513354824164194E-2</v>
      </c>
    </row>
    <row r="18" spans="1:19" ht="24" customHeight="1" thickBot="1" x14ac:dyDescent="0.3">
      <c r="A18" s="9"/>
      <c r="B18" s="184" t="s">
        <v>36</v>
      </c>
      <c r="C18" s="184"/>
      <c r="D18" s="185"/>
      <c r="E18" s="21">
        <f>E10+E14</f>
        <v>1161.4099999999999</v>
      </c>
      <c r="F18" s="142">
        <f>F10+F14</f>
        <v>1603.4399999999998</v>
      </c>
      <c r="G18" s="249">
        <f>E18/E15</f>
        <v>1.165933120949411E-2</v>
      </c>
      <c r="H18" s="221">
        <f>F18/F15</f>
        <v>1.6059613593341543E-2</v>
      </c>
      <c r="I18" s="208">
        <f t="shared" si="0"/>
        <v>0.3805977217347879</v>
      </c>
      <c r="K18" s="21">
        <f t="shared" si="5"/>
        <v>178.80100000000002</v>
      </c>
      <c r="L18" s="142">
        <f t="shared" si="5"/>
        <v>339.08999999999992</v>
      </c>
      <c r="M18" s="249">
        <f>K18/K15</f>
        <v>6.0966763104771662E-3</v>
      </c>
      <c r="N18" s="221">
        <f>L18/L15</f>
        <v>1.1437310240371045E-2</v>
      </c>
      <c r="O18" s="208">
        <f t="shared" si="1"/>
        <v>0.89646590343454391</v>
      </c>
      <c r="Q18" s="193">
        <f t="shared" si="2"/>
        <v>1.5395166220370071</v>
      </c>
      <c r="R18" s="194">
        <f t="shared" si="2"/>
        <v>2.1147657536296958</v>
      </c>
      <c r="S18" s="186">
        <f t="shared" si="3"/>
        <v>0.37365568085361062</v>
      </c>
    </row>
    <row r="19" spans="1:19" ht="6.75" customHeight="1" x14ac:dyDescent="0.25">
      <c r="Q19" s="195"/>
      <c r="R19" s="195"/>
    </row>
  </sheetData>
  <mergeCells count="11">
    <mergeCell ref="Q5:R5"/>
    <mergeCell ref="A4:D6"/>
    <mergeCell ref="E4:F4"/>
    <mergeCell ref="G4:H4"/>
    <mergeCell ref="K4:L4"/>
    <mergeCell ref="M4:N4"/>
    <mergeCell ref="Q4:R4"/>
    <mergeCell ref="E5:F5"/>
    <mergeCell ref="G5:H5"/>
    <mergeCell ref="K5:L5"/>
    <mergeCell ref="M5:N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5CE781E4-F9D7-40A0-8482-F562B869EE0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  <x14:conditionalFormatting xmlns:xm="http://schemas.microsoft.com/office/excel/2006/main">
          <x14:cfRule type="iconSet" priority="2" id="{18F56F9F-9E7B-45C0-9035-CA01E285F65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  <x14:conditionalFormatting xmlns:xm="http://schemas.microsoft.com/office/excel/2006/main">
          <x14:cfRule type="iconSet" priority="3" id="{985CACE4-3079-483B-AACC-3D9DFD9FD9F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89356-F410-4019-8222-5EA9630043B6}">
  <sheetPr codeName="Folha28">
    <pageSetUpPr fitToPage="1"/>
  </sheetPr>
  <dimension ref="A1:P96"/>
  <sheetViews>
    <sheetView showGridLines="0" workbookViewId="0">
      <selection activeCell="P90" sqref="P90:P91"/>
    </sheetView>
  </sheetViews>
  <sheetFormatPr defaultRowHeight="15" x14ac:dyDescent="0.25"/>
  <cols>
    <col min="1" max="1" width="33.4257812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4" t="s">
        <v>116</v>
      </c>
    </row>
    <row r="3" spans="1:16" ht="8.25" customHeight="1" thickBot="1" x14ac:dyDescent="0.3"/>
    <row r="4" spans="1:16" x14ac:dyDescent="0.25">
      <c r="A4" s="364" t="s">
        <v>3</v>
      </c>
      <c r="B4" s="352" t="s">
        <v>1</v>
      </c>
      <c r="C4" s="350"/>
      <c r="D4" s="352" t="s">
        <v>104</v>
      </c>
      <c r="E4" s="350"/>
      <c r="F4" s="130" t="s">
        <v>0</v>
      </c>
      <c r="H4" s="362" t="s">
        <v>19</v>
      </c>
      <c r="I4" s="363"/>
      <c r="J4" s="352" t="s">
        <v>104</v>
      </c>
      <c r="K4" s="353"/>
      <c r="L4" s="130" t="s">
        <v>0</v>
      </c>
      <c r="N4" s="360" t="s">
        <v>22</v>
      </c>
      <c r="O4" s="350"/>
      <c r="P4" s="130" t="s">
        <v>0</v>
      </c>
    </row>
    <row r="5" spans="1:16" x14ac:dyDescent="0.25">
      <c r="A5" s="365"/>
      <c r="B5" s="355" t="s">
        <v>56</v>
      </c>
      <c r="C5" s="357"/>
      <c r="D5" s="355" t="str">
        <f>B5</f>
        <v>jan</v>
      </c>
      <c r="E5" s="357"/>
      <c r="F5" s="131" t="s">
        <v>136</v>
      </c>
      <c r="H5" s="358" t="str">
        <f>B5</f>
        <v>jan</v>
      </c>
      <c r="I5" s="357"/>
      <c r="J5" s="355" t="str">
        <f>B5</f>
        <v>jan</v>
      </c>
      <c r="K5" s="356"/>
      <c r="L5" s="131" t="str">
        <f>F5</f>
        <v>2023/2022</v>
      </c>
      <c r="N5" s="358" t="str">
        <f>B5</f>
        <v>jan</v>
      </c>
      <c r="O5" s="356"/>
      <c r="P5" s="131" t="str">
        <f>F5</f>
        <v>2023/2022</v>
      </c>
    </row>
    <row r="6" spans="1:16" ht="19.5" customHeight="1" thickBot="1" x14ac:dyDescent="0.3">
      <c r="A6" s="366"/>
      <c r="B6" s="99">
        <v>2022</v>
      </c>
      <c r="C6" s="134">
        <v>2023</v>
      </c>
      <c r="D6" s="99">
        <f>B6</f>
        <v>2022</v>
      </c>
      <c r="E6" s="134">
        <f>C6</f>
        <v>2023</v>
      </c>
      <c r="F6" s="132" t="s">
        <v>1</v>
      </c>
      <c r="H6" s="25">
        <f>B6</f>
        <v>2022</v>
      </c>
      <c r="I6" s="134">
        <f>E6</f>
        <v>2023</v>
      </c>
      <c r="J6" s="99">
        <f>B6</f>
        <v>2022</v>
      </c>
      <c r="K6" s="134">
        <f>C6</f>
        <v>2023</v>
      </c>
      <c r="L6" s="259">
        <v>1000</v>
      </c>
      <c r="N6" s="25">
        <f>B6</f>
        <v>2022</v>
      </c>
      <c r="O6" s="134">
        <f>C6</f>
        <v>2023</v>
      </c>
      <c r="P6" s="132"/>
    </row>
    <row r="7" spans="1:16" ht="20.100000000000001" customHeight="1" x14ac:dyDescent="0.25">
      <c r="A7" s="8" t="s">
        <v>159</v>
      </c>
      <c r="B7" s="39">
        <v>9600.5899999999983</v>
      </c>
      <c r="C7" s="147">
        <v>11179.02</v>
      </c>
      <c r="D7" s="247">
        <f>B7/$B$33</f>
        <v>9.6379795779747965E-2</v>
      </c>
      <c r="E7" s="246">
        <f>C7/$C$33</f>
        <v>0.11196598659896033</v>
      </c>
      <c r="F7" s="52">
        <f>(C7-B7)/B7</f>
        <v>0.16440968732130029</v>
      </c>
      <c r="H7" s="39">
        <v>3216.1789999999996</v>
      </c>
      <c r="I7" s="147">
        <v>3633.9249999999997</v>
      </c>
      <c r="J7" s="247">
        <f>H7/$H$33</f>
        <v>0.1096638291707213</v>
      </c>
      <c r="K7" s="246">
        <f>I7/$I$33</f>
        <v>0.12257019556825731</v>
      </c>
      <c r="L7" s="52">
        <f>(I7-H7)/H7</f>
        <v>0.12988891476500536</v>
      </c>
      <c r="N7" s="27">
        <f t="shared" ref="N7:O33" si="0">(H7/B7)*10</f>
        <v>3.3499805741105497</v>
      </c>
      <c r="O7" s="151">
        <f t="shared" si="0"/>
        <v>3.2506650851326855</v>
      </c>
      <c r="P7" s="61">
        <f>(O7-N7)/N7</f>
        <v>-2.9646586534082635E-2</v>
      </c>
    </row>
    <row r="8" spans="1:16" ht="20.100000000000001" customHeight="1" x14ac:dyDescent="0.25">
      <c r="A8" s="8" t="s">
        <v>157</v>
      </c>
      <c r="B8" s="19">
        <v>9725.09</v>
      </c>
      <c r="C8" s="140">
        <v>8514.81</v>
      </c>
      <c r="D8" s="247">
        <f t="shared" ref="D8:D32" si="1">B8/$B$33</f>
        <v>9.7629644442650848E-2</v>
      </c>
      <c r="E8" s="215">
        <f t="shared" ref="E8:E32" si="2">C8/$C$33</f>
        <v>8.5281992728583833E-2</v>
      </c>
      <c r="F8" s="52">
        <f t="shared" ref="F8:F33" si="3">(C8-B8)/B8</f>
        <v>-0.12444923388883811</v>
      </c>
      <c r="H8" s="19">
        <v>3200.018</v>
      </c>
      <c r="I8" s="140">
        <v>2816.6550000000002</v>
      </c>
      <c r="J8" s="247">
        <f t="shared" ref="J8:J32" si="4">H8/$H$33</f>
        <v>0.10911277864050269</v>
      </c>
      <c r="K8" s="215">
        <f t="shared" ref="K8:K32" si="5">I8/$I$33</f>
        <v>9.5004149562335438E-2</v>
      </c>
      <c r="L8" s="52">
        <f t="shared" ref="L8:L33" si="6">(I8-H8)/H8</f>
        <v>-0.11980026362351706</v>
      </c>
      <c r="N8" s="27">
        <f t="shared" si="0"/>
        <v>3.2904764891635963</v>
      </c>
      <c r="O8" s="152">
        <f t="shared" si="0"/>
        <v>3.3079481515148319</v>
      </c>
      <c r="P8" s="52">
        <f t="shared" ref="P8:P71" si="7">(O8-N8)/N8</f>
        <v>5.3097666580431213E-3</v>
      </c>
    </row>
    <row r="9" spans="1:16" ht="20.100000000000001" customHeight="1" x14ac:dyDescent="0.25">
      <c r="A9" s="8" t="s">
        <v>160</v>
      </c>
      <c r="B9" s="19">
        <v>7643.17</v>
      </c>
      <c r="C9" s="140">
        <v>9606.18</v>
      </c>
      <c r="D9" s="247">
        <f t="shared" si="1"/>
        <v>7.6729363894291538E-2</v>
      </c>
      <c r="E9" s="215">
        <f t="shared" si="2"/>
        <v>9.6212854181064233E-2</v>
      </c>
      <c r="F9" s="52">
        <f t="shared" si="3"/>
        <v>0.2568319166000495</v>
      </c>
      <c r="H9" s="19">
        <v>2109.2410000000004</v>
      </c>
      <c r="I9" s="140">
        <v>2668.5239999999999</v>
      </c>
      <c r="J9" s="247">
        <f t="shared" si="4"/>
        <v>7.1919953679158224E-2</v>
      </c>
      <c r="K9" s="215">
        <f t="shared" si="5"/>
        <v>9.0007776318605445E-2</v>
      </c>
      <c r="L9" s="52">
        <f t="shared" si="6"/>
        <v>0.26515841480418756</v>
      </c>
      <c r="N9" s="27">
        <f t="shared" si="0"/>
        <v>2.7596416146703535</v>
      </c>
      <c r="O9" s="152">
        <f t="shared" si="0"/>
        <v>2.7779242112889824</v>
      </c>
      <c r="P9" s="52">
        <f t="shared" si="7"/>
        <v>6.6249894629208071E-3</v>
      </c>
    </row>
    <row r="10" spans="1:16" ht="20.100000000000001" customHeight="1" x14ac:dyDescent="0.25">
      <c r="A10" s="8" t="s">
        <v>163</v>
      </c>
      <c r="B10" s="19">
        <v>11142.01</v>
      </c>
      <c r="C10" s="140">
        <v>5834.45</v>
      </c>
      <c r="D10" s="247">
        <f t="shared" si="1"/>
        <v>0.11185402651044465</v>
      </c>
      <c r="E10" s="215">
        <f t="shared" si="2"/>
        <v>5.8436244904500036E-2</v>
      </c>
      <c r="F10" s="52">
        <f t="shared" si="3"/>
        <v>-0.47635570242712044</v>
      </c>
      <c r="H10" s="19">
        <v>3921.7509999999997</v>
      </c>
      <c r="I10" s="140">
        <v>2265.9499999999998</v>
      </c>
      <c r="J10" s="247">
        <f t="shared" si="4"/>
        <v>0.1337221067963274</v>
      </c>
      <c r="K10" s="215">
        <f t="shared" si="5"/>
        <v>7.6429187351938363E-2</v>
      </c>
      <c r="L10" s="52">
        <f t="shared" si="6"/>
        <v>-0.42220962014161534</v>
      </c>
      <c r="N10" s="27">
        <f t="shared" si="0"/>
        <v>3.5197877223229916</v>
      </c>
      <c r="O10" s="152">
        <f t="shared" si="0"/>
        <v>3.8837422550540324</v>
      </c>
      <c r="P10" s="52">
        <f t="shared" si="7"/>
        <v>0.10340240987341072</v>
      </c>
    </row>
    <row r="11" spans="1:16" ht="20.100000000000001" customHeight="1" x14ac:dyDescent="0.25">
      <c r="A11" s="8" t="s">
        <v>167</v>
      </c>
      <c r="B11" s="19">
        <v>6622.75</v>
      </c>
      <c r="C11" s="140">
        <v>7265.5999999999995</v>
      </c>
      <c r="D11" s="247">
        <f t="shared" si="1"/>
        <v>6.6485423552128151E-2</v>
      </c>
      <c r="E11" s="215">
        <f t="shared" si="2"/>
        <v>7.2770249291387437E-2</v>
      </c>
      <c r="F11" s="52">
        <f t="shared" si="3"/>
        <v>9.7066928390774146E-2</v>
      </c>
      <c r="H11" s="19">
        <v>1543.5509999999999</v>
      </c>
      <c r="I11" s="140">
        <v>1764.8319999999999</v>
      </c>
      <c r="J11" s="247">
        <f t="shared" si="4"/>
        <v>5.2631309756172168E-2</v>
      </c>
      <c r="K11" s="215">
        <f t="shared" si="5"/>
        <v>5.9526766068402258E-2</v>
      </c>
      <c r="L11" s="52">
        <f t="shared" si="6"/>
        <v>0.14335839891263713</v>
      </c>
      <c r="N11" s="27">
        <f t="shared" si="0"/>
        <v>2.3306798535351629</v>
      </c>
      <c r="O11" s="152">
        <f t="shared" si="0"/>
        <v>2.4290244439550759</v>
      </c>
      <c r="P11" s="52">
        <f t="shared" si="7"/>
        <v>4.2195666758239832E-2</v>
      </c>
    </row>
    <row r="12" spans="1:16" ht="20.100000000000001" customHeight="1" x14ac:dyDescent="0.25">
      <c r="A12" s="8" t="s">
        <v>166</v>
      </c>
      <c r="B12" s="19">
        <v>7033.37</v>
      </c>
      <c r="C12" s="140">
        <v>6916.75</v>
      </c>
      <c r="D12" s="247">
        <f t="shared" si="1"/>
        <v>7.0607615182338379E-2</v>
      </c>
      <c r="E12" s="215">
        <f t="shared" si="2"/>
        <v>6.9276263734062454E-2</v>
      </c>
      <c r="F12" s="52">
        <f t="shared" si="3"/>
        <v>-1.6580956213024467E-2</v>
      </c>
      <c r="H12" s="19">
        <v>1701.356</v>
      </c>
      <c r="I12" s="140">
        <v>1705.2200000000003</v>
      </c>
      <c r="J12" s="247">
        <f t="shared" si="4"/>
        <v>5.8012073874800417E-2</v>
      </c>
      <c r="K12" s="215">
        <f t="shared" si="5"/>
        <v>5.751608767019236E-2</v>
      </c>
      <c r="L12" s="52">
        <f t="shared" si="6"/>
        <v>2.2711296166118438E-3</v>
      </c>
      <c r="N12" s="27">
        <f t="shared" si="0"/>
        <v>2.4189769626793414</v>
      </c>
      <c r="O12" s="152">
        <f t="shared" si="0"/>
        <v>2.465348610257708</v>
      </c>
      <c r="P12" s="52">
        <f t="shared" si="7"/>
        <v>1.9169941795147909E-2</v>
      </c>
    </row>
    <row r="13" spans="1:16" ht="20.100000000000001" customHeight="1" x14ac:dyDescent="0.25">
      <c r="A13" s="8" t="s">
        <v>165</v>
      </c>
      <c r="B13" s="19">
        <v>5021.12</v>
      </c>
      <c r="C13" s="140">
        <v>3374.1500000000005</v>
      </c>
      <c r="D13" s="247">
        <f t="shared" si="1"/>
        <v>5.0406747937950497E-2</v>
      </c>
      <c r="E13" s="215">
        <f t="shared" si="2"/>
        <v>3.3794557455204662E-2</v>
      </c>
      <c r="F13" s="52">
        <f t="shared" si="3"/>
        <v>-0.32800849212924593</v>
      </c>
      <c r="H13" s="19">
        <v>1997.675</v>
      </c>
      <c r="I13" s="140">
        <v>1535.925</v>
      </c>
      <c r="J13" s="247">
        <f t="shared" si="4"/>
        <v>6.8115826245560548E-2</v>
      </c>
      <c r="K13" s="215">
        <f t="shared" si="5"/>
        <v>5.1805864905900813E-2</v>
      </c>
      <c r="L13" s="52">
        <f t="shared" si="6"/>
        <v>-0.23114370455654698</v>
      </c>
      <c r="N13" s="27">
        <f t="shared" si="0"/>
        <v>3.9785446274934677</v>
      </c>
      <c r="O13" s="152">
        <f t="shared" si="0"/>
        <v>4.5520353274157923</v>
      </c>
      <c r="P13" s="52">
        <f t="shared" si="7"/>
        <v>0.14414585071115082</v>
      </c>
    </row>
    <row r="14" spans="1:16" ht="20.100000000000001" customHeight="1" x14ac:dyDescent="0.25">
      <c r="A14" s="8" t="s">
        <v>156</v>
      </c>
      <c r="B14" s="19">
        <v>6519.3799999999992</v>
      </c>
      <c r="C14" s="140">
        <v>6712.2199999999993</v>
      </c>
      <c r="D14" s="247">
        <f t="shared" si="1"/>
        <v>6.544769779884084E-2</v>
      </c>
      <c r="E14" s="215">
        <f t="shared" si="2"/>
        <v>6.7227747563674931E-2</v>
      </c>
      <c r="F14" s="52">
        <f t="shared" si="3"/>
        <v>2.9579499891093965E-2</v>
      </c>
      <c r="H14" s="19">
        <v>1351.8679999999999</v>
      </c>
      <c r="I14" s="140">
        <v>1404.674</v>
      </c>
      <c r="J14" s="247">
        <f t="shared" si="4"/>
        <v>4.6095388786931535E-2</v>
      </c>
      <c r="K14" s="215">
        <f t="shared" si="5"/>
        <v>4.7378844332132963E-2</v>
      </c>
      <c r="L14" s="52">
        <f t="shared" si="6"/>
        <v>3.9061506005024192E-2</v>
      </c>
      <c r="N14" s="27">
        <f t="shared" si="0"/>
        <v>2.0736143621019179</v>
      </c>
      <c r="O14" s="152">
        <f t="shared" si="0"/>
        <v>2.092711502304752</v>
      </c>
      <c r="P14" s="52">
        <f t="shared" si="7"/>
        <v>9.2095910174331292E-3</v>
      </c>
    </row>
    <row r="15" spans="1:16" ht="20.100000000000001" customHeight="1" x14ac:dyDescent="0.25">
      <c r="A15" s="8" t="s">
        <v>162</v>
      </c>
      <c r="B15" s="19">
        <v>5633.55</v>
      </c>
      <c r="C15" s="140">
        <v>4919.6499999999996</v>
      </c>
      <c r="D15" s="247">
        <f t="shared" si="1"/>
        <v>5.6554899075473411E-2</v>
      </c>
      <c r="E15" s="215">
        <f t="shared" si="2"/>
        <v>4.9273859960137389E-2</v>
      </c>
      <c r="F15" s="52">
        <f t="shared" si="3"/>
        <v>-0.12672293669178414</v>
      </c>
      <c r="H15" s="19">
        <v>1437.327</v>
      </c>
      <c r="I15" s="140">
        <v>1305.8620000000001</v>
      </c>
      <c r="J15" s="247">
        <f t="shared" si="4"/>
        <v>4.9009331442828694E-2</v>
      </c>
      <c r="K15" s="215">
        <f t="shared" si="5"/>
        <v>4.4045972529745563E-2</v>
      </c>
      <c r="L15" s="52">
        <f t="shared" si="6"/>
        <v>-9.1464920647841383E-2</v>
      </c>
      <c r="N15" s="27">
        <f t="shared" si="0"/>
        <v>2.5513699177250575</v>
      </c>
      <c r="O15" s="152">
        <f t="shared" si="0"/>
        <v>2.654379884747899</v>
      </c>
      <c r="P15" s="52">
        <f t="shared" si="7"/>
        <v>4.0374375470684731E-2</v>
      </c>
    </row>
    <row r="16" spans="1:16" ht="20.100000000000001" customHeight="1" x14ac:dyDescent="0.25">
      <c r="A16" s="8" t="s">
        <v>161</v>
      </c>
      <c r="B16" s="19">
        <v>2824.47</v>
      </c>
      <c r="C16" s="140">
        <v>4208.7200000000012</v>
      </c>
      <c r="D16" s="247">
        <f t="shared" si="1"/>
        <v>2.8354699220154676E-2</v>
      </c>
      <c r="E16" s="215">
        <f t="shared" si="2"/>
        <v>4.2153380807868346E-2</v>
      </c>
      <c r="F16" s="52">
        <f t="shared" si="3"/>
        <v>0.49009194645367149</v>
      </c>
      <c r="H16" s="19">
        <v>712.1819999999999</v>
      </c>
      <c r="I16" s="140">
        <v>1233.21</v>
      </c>
      <c r="J16" s="247">
        <f t="shared" si="4"/>
        <v>2.4283662441195789E-2</v>
      </c>
      <c r="K16" s="215">
        <f t="shared" si="5"/>
        <v>4.1595462448105178E-2</v>
      </c>
      <c r="L16" s="52">
        <f t="shared" si="6"/>
        <v>0.73159389032578781</v>
      </c>
      <c r="N16" s="27">
        <f t="shared" si="0"/>
        <v>2.521471284878225</v>
      </c>
      <c r="O16" s="152">
        <f t="shared" si="0"/>
        <v>2.9301307761029478</v>
      </c>
      <c r="P16" s="52">
        <f t="shared" si="7"/>
        <v>0.16207184022897134</v>
      </c>
    </row>
    <row r="17" spans="1:16" ht="20.100000000000001" customHeight="1" x14ac:dyDescent="0.25">
      <c r="A17" s="8" t="s">
        <v>158</v>
      </c>
      <c r="B17" s="19">
        <v>2242.37</v>
      </c>
      <c r="C17" s="140">
        <v>3762.2300000000005</v>
      </c>
      <c r="D17" s="247">
        <f t="shared" si="1"/>
        <v>2.2511029287016055E-2</v>
      </c>
      <c r="E17" s="215">
        <f t="shared" si="2"/>
        <v>3.7681459892030478E-2</v>
      </c>
      <c r="F17" s="52">
        <f t="shared" si="3"/>
        <v>0.67779180063950228</v>
      </c>
      <c r="H17" s="19">
        <v>737.48599999999988</v>
      </c>
      <c r="I17" s="140">
        <v>1050.537</v>
      </c>
      <c r="J17" s="247">
        <f t="shared" si="4"/>
        <v>2.5146466885020567E-2</v>
      </c>
      <c r="K17" s="215">
        <f t="shared" si="5"/>
        <v>3.5434007455214495E-2</v>
      </c>
      <c r="L17" s="52">
        <f t="shared" si="6"/>
        <v>0.42448399020456012</v>
      </c>
      <c r="N17" s="27">
        <f t="shared" si="0"/>
        <v>3.2888684739806537</v>
      </c>
      <c r="O17" s="152">
        <f t="shared" si="0"/>
        <v>2.7923252964332326</v>
      </c>
      <c r="P17" s="52">
        <f t="shared" si="7"/>
        <v>-0.15097690329538607</v>
      </c>
    </row>
    <row r="18" spans="1:16" ht="20.100000000000001" customHeight="1" x14ac:dyDescent="0.25">
      <c r="A18" s="8" t="s">
        <v>172</v>
      </c>
      <c r="B18" s="19">
        <v>3123.2700000000004</v>
      </c>
      <c r="C18" s="140">
        <v>3694.44</v>
      </c>
      <c r="D18" s="247">
        <f t="shared" si="1"/>
        <v>3.1354336011121559E-2</v>
      </c>
      <c r="E18" s="215">
        <f t="shared" si="2"/>
        <v>3.7002493915447236E-2</v>
      </c>
      <c r="F18" s="52">
        <f t="shared" si="3"/>
        <v>0.18287563995427855</v>
      </c>
      <c r="H18" s="19">
        <v>704.8549999999999</v>
      </c>
      <c r="I18" s="140">
        <v>915.31799999999998</v>
      </c>
      <c r="J18" s="247">
        <f t="shared" si="4"/>
        <v>2.4033829681161637E-2</v>
      </c>
      <c r="K18" s="215">
        <f t="shared" si="5"/>
        <v>3.0873148528697249E-2</v>
      </c>
      <c r="L18" s="52">
        <f t="shared" si="6"/>
        <v>0.2985904902426742</v>
      </c>
      <c r="N18" s="27">
        <f t="shared" si="0"/>
        <v>2.2567853563732876</v>
      </c>
      <c r="O18" s="152">
        <f t="shared" si="0"/>
        <v>2.4775554617208559</v>
      </c>
      <c r="P18" s="52">
        <f t="shared" si="7"/>
        <v>9.7825034500556851E-2</v>
      </c>
    </row>
    <row r="19" spans="1:16" ht="20.100000000000001" customHeight="1" x14ac:dyDescent="0.25">
      <c r="A19" s="8" t="s">
        <v>170</v>
      </c>
      <c r="B19" s="19">
        <v>1721.6599999999999</v>
      </c>
      <c r="C19" s="140">
        <v>3644.98</v>
      </c>
      <c r="D19" s="247">
        <f t="shared" si="1"/>
        <v>1.728365019255701E-2</v>
      </c>
      <c r="E19" s="215">
        <f t="shared" si="2"/>
        <v>3.6507116172390636E-2</v>
      </c>
      <c r="F19" s="52">
        <f t="shared" si="3"/>
        <v>1.1171311408756668</v>
      </c>
      <c r="H19" s="19">
        <v>409.33800000000002</v>
      </c>
      <c r="I19" s="140">
        <v>890.46299999999997</v>
      </c>
      <c r="J19" s="247">
        <f t="shared" si="4"/>
        <v>1.3957423546725703E-2</v>
      </c>
      <c r="K19" s="215">
        <f t="shared" si="5"/>
        <v>3.0034803705716852E-2</v>
      </c>
      <c r="L19" s="52">
        <f t="shared" si="6"/>
        <v>1.1753734077950249</v>
      </c>
      <c r="N19" s="27">
        <f t="shared" si="0"/>
        <v>2.3775774543173451</v>
      </c>
      <c r="O19" s="152">
        <f t="shared" si="0"/>
        <v>2.4429845979950509</v>
      </c>
      <c r="P19" s="52">
        <f t="shared" si="7"/>
        <v>2.7509994914754757E-2</v>
      </c>
    </row>
    <row r="20" spans="1:16" ht="20.100000000000001" customHeight="1" x14ac:dyDescent="0.25">
      <c r="A20" s="8" t="s">
        <v>168</v>
      </c>
      <c r="B20" s="19">
        <v>2049.37</v>
      </c>
      <c r="C20" s="140">
        <v>2627.6800000000003</v>
      </c>
      <c r="D20" s="247">
        <f t="shared" si="1"/>
        <v>2.0573512885889524E-2</v>
      </c>
      <c r="E20" s="215">
        <f t="shared" si="2"/>
        <v>2.6318119447532616E-2</v>
      </c>
      <c r="F20" s="52">
        <f t="shared" si="3"/>
        <v>0.28218916057129773</v>
      </c>
      <c r="H20" s="19">
        <v>556.96699999999998</v>
      </c>
      <c r="I20" s="140">
        <v>815.53399999999999</v>
      </c>
      <c r="J20" s="247">
        <f t="shared" si="4"/>
        <v>1.8991210981020998E-2</v>
      </c>
      <c r="K20" s="215">
        <f t="shared" si="5"/>
        <v>2.7507491726594016E-2</v>
      </c>
      <c r="L20" s="52">
        <f t="shared" si="6"/>
        <v>0.46424114893701068</v>
      </c>
      <c r="N20" s="27">
        <f t="shared" si="0"/>
        <v>2.7177474053001656</v>
      </c>
      <c r="O20" s="152">
        <f t="shared" si="0"/>
        <v>3.1036275345551969</v>
      </c>
      <c r="P20" s="52">
        <f t="shared" si="7"/>
        <v>0.14198528108332872</v>
      </c>
    </row>
    <row r="21" spans="1:16" ht="20.100000000000001" customHeight="1" x14ac:dyDescent="0.25">
      <c r="A21" s="8" t="s">
        <v>171</v>
      </c>
      <c r="B21" s="19">
        <v>1842.3600000000001</v>
      </c>
      <c r="C21" s="140">
        <v>1589.16</v>
      </c>
      <c r="D21" s="247">
        <f t="shared" si="1"/>
        <v>1.8495350864142363E-2</v>
      </c>
      <c r="E21" s="215">
        <f t="shared" si="2"/>
        <v>1.5916589044800332E-2</v>
      </c>
      <c r="F21" s="52">
        <f t="shared" si="3"/>
        <v>-0.13743242363056082</v>
      </c>
      <c r="H21" s="19">
        <v>610.29399999999998</v>
      </c>
      <c r="I21" s="140">
        <v>572.51499999999999</v>
      </c>
      <c r="J21" s="247">
        <f t="shared" si="4"/>
        <v>2.0809531111270919E-2</v>
      </c>
      <c r="K21" s="215">
        <f t="shared" si="5"/>
        <v>1.9310600938588669E-2</v>
      </c>
      <c r="L21" s="52">
        <f t="shared" si="6"/>
        <v>-6.1902951692135263E-2</v>
      </c>
      <c r="N21" s="27">
        <f t="shared" si="0"/>
        <v>3.312566490805271</v>
      </c>
      <c r="O21" s="152">
        <f t="shared" si="0"/>
        <v>3.6026265448413</v>
      </c>
      <c r="P21" s="52">
        <f t="shared" si="7"/>
        <v>8.7563541695284311E-2</v>
      </c>
    </row>
    <row r="22" spans="1:16" ht="20.100000000000001" customHeight="1" x14ac:dyDescent="0.25">
      <c r="A22" s="8" t="s">
        <v>175</v>
      </c>
      <c r="B22" s="19">
        <v>1301.3999999999999</v>
      </c>
      <c r="C22" s="140">
        <v>1962.43</v>
      </c>
      <c r="D22" s="247">
        <f t="shared" si="1"/>
        <v>1.306468313174128E-2</v>
      </c>
      <c r="E22" s="215">
        <f t="shared" si="2"/>
        <v>1.9655158599000421E-2</v>
      </c>
      <c r="F22" s="52">
        <f t="shared" si="3"/>
        <v>0.50793760565544821</v>
      </c>
      <c r="H22" s="19">
        <v>362.40499999999997</v>
      </c>
      <c r="I22" s="140">
        <v>546.48900000000003</v>
      </c>
      <c r="J22" s="247">
        <f t="shared" si="4"/>
        <v>1.2357123160935773E-2</v>
      </c>
      <c r="K22" s="215">
        <f t="shared" si="5"/>
        <v>1.8432758960600832E-2</v>
      </c>
      <c r="L22" s="52">
        <f t="shared" si="6"/>
        <v>0.50795104924049084</v>
      </c>
      <c r="N22" s="27">
        <f t="shared" si="0"/>
        <v>2.7847318272629478</v>
      </c>
      <c r="O22" s="152">
        <f t="shared" si="0"/>
        <v>2.7847566537405157</v>
      </c>
      <c r="P22" s="52">
        <f t="shared" si="7"/>
        <v>8.915213064650599E-6</v>
      </c>
    </row>
    <row r="23" spans="1:16" ht="20.100000000000001" customHeight="1" x14ac:dyDescent="0.25">
      <c r="A23" s="8" t="s">
        <v>164</v>
      </c>
      <c r="B23" s="19">
        <v>2162.8500000000004</v>
      </c>
      <c r="C23" s="140">
        <v>1684.0300000000002</v>
      </c>
      <c r="D23" s="247">
        <f t="shared" si="1"/>
        <v>2.1712732373971595E-2</v>
      </c>
      <c r="E23" s="215">
        <f t="shared" si="2"/>
        <v>1.6866780845928103E-2</v>
      </c>
      <c r="F23" s="52">
        <f t="shared" si="3"/>
        <v>-0.22138382227153991</v>
      </c>
      <c r="H23" s="19">
        <v>666.90699999999993</v>
      </c>
      <c r="I23" s="140">
        <v>529.66700000000003</v>
      </c>
      <c r="J23" s="247">
        <f t="shared" si="4"/>
        <v>2.2739895795836684E-2</v>
      </c>
      <c r="K23" s="215">
        <f t="shared" si="5"/>
        <v>1.7865362597206093E-2</v>
      </c>
      <c r="L23" s="52">
        <f t="shared" si="6"/>
        <v>-0.20578581421397574</v>
      </c>
      <c r="N23" s="27">
        <f t="shared" si="0"/>
        <v>3.0834639480315316</v>
      </c>
      <c r="O23" s="152">
        <f t="shared" si="0"/>
        <v>3.1452349423703851</v>
      </c>
      <c r="P23" s="52">
        <f t="shared" si="7"/>
        <v>2.0032987373920126E-2</v>
      </c>
    </row>
    <row r="24" spans="1:16" ht="20.100000000000001" customHeight="1" x14ac:dyDescent="0.25">
      <c r="A24" s="8" t="s">
        <v>176</v>
      </c>
      <c r="B24" s="19">
        <v>1109.93</v>
      </c>
      <c r="C24" s="140">
        <v>1077.8200000000002</v>
      </c>
      <c r="D24" s="247">
        <f t="shared" si="1"/>
        <v>1.1142526316592594E-2</v>
      </c>
      <c r="E24" s="215">
        <f t="shared" si="2"/>
        <v>1.0795148382961245E-2</v>
      </c>
      <c r="F24" s="52">
        <f t="shared" si="3"/>
        <v>-2.8929752326723214E-2</v>
      </c>
      <c r="H24" s="19">
        <v>378.75400000000002</v>
      </c>
      <c r="I24" s="140">
        <v>452.17999999999995</v>
      </c>
      <c r="J24" s="247">
        <f t="shared" si="4"/>
        <v>1.2914584030841374E-2</v>
      </c>
      <c r="K24" s="215">
        <f t="shared" si="5"/>
        <v>1.5251770752575958E-2</v>
      </c>
      <c r="L24" s="52">
        <f t="shared" si="6"/>
        <v>0.19386197901540295</v>
      </c>
      <c r="N24" s="27">
        <f t="shared" si="0"/>
        <v>3.4124133954393523</v>
      </c>
      <c r="O24" s="152">
        <f t="shared" si="0"/>
        <v>4.1953201833330231</v>
      </c>
      <c r="P24" s="52">
        <f t="shared" si="7"/>
        <v>0.22942905714179176</v>
      </c>
    </row>
    <row r="25" spans="1:16" ht="20.100000000000001" customHeight="1" x14ac:dyDescent="0.25">
      <c r="A25" s="8" t="s">
        <v>173</v>
      </c>
      <c r="B25" s="19">
        <v>115.87</v>
      </c>
      <c r="C25" s="140">
        <v>174.47</v>
      </c>
      <c r="D25" s="247">
        <f t="shared" si="1"/>
        <v>1.1632125668317676E-3</v>
      </c>
      <c r="E25" s="215">
        <f t="shared" si="2"/>
        <v>1.7474434862734486E-3</v>
      </c>
      <c r="F25" s="52">
        <f t="shared" si="3"/>
        <v>0.50573919047208071</v>
      </c>
      <c r="H25" s="19">
        <v>198.95599999999999</v>
      </c>
      <c r="I25" s="140">
        <v>333.916</v>
      </c>
      <c r="J25" s="247">
        <f t="shared" si="4"/>
        <v>6.7839124614923569E-3</v>
      </c>
      <c r="K25" s="215">
        <f t="shared" si="5"/>
        <v>1.1262794202789052E-2</v>
      </c>
      <c r="L25" s="52">
        <f t="shared" si="6"/>
        <v>0.67834093970526155</v>
      </c>
      <c r="N25" s="27">
        <f t="shared" si="0"/>
        <v>17.170622249072235</v>
      </c>
      <c r="O25" s="152">
        <f t="shared" si="0"/>
        <v>19.138877744024761</v>
      </c>
      <c r="P25" s="52">
        <f t="shared" si="7"/>
        <v>0.11462924676820464</v>
      </c>
    </row>
    <row r="26" spans="1:16" ht="20.100000000000001" customHeight="1" x14ac:dyDescent="0.25">
      <c r="A26" s="8" t="s">
        <v>179</v>
      </c>
      <c r="B26" s="19">
        <v>1306.0099999999998</v>
      </c>
      <c r="C26" s="140">
        <v>1284.4499999999998</v>
      </c>
      <c r="D26" s="247">
        <f t="shared" si="1"/>
        <v>1.3110962668576477E-2</v>
      </c>
      <c r="E26" s="215">
        <f t="shared" si="2"/>
        <v>1.2864697575193046E-2</v>
      </c>
      <c r="F26" s="52">
        <f t="shared" si="3"/>
        <v>-1.6508296261131192E-2</v>
      </c>
      <c r="H26" s="19">
        <v>268.02500000000003</v>
      </c>
      <c r="I26" s="140">
        <v>305.03800000000001</v>
      </c>
      <c r="J26" s="247">
        <f t="shared" si="4"/>
        <v>9.1389962478713345E-3</v>
      </c>
      <c r="K26" s="215">
        <f t="shared" si="5"/>
        <v>1.0288755908762584E-2</v>
      </c>
      <c r="L26" s="52">
        <f t="shared" si="6"/>
        <v>0.13809532692845805</v>
      </c>
      <c r="N26" s="27">
        <f t="shared" si="0"/>
        <v>2.052243091553664</v>
      </c>
      <c r="O26" s="152">
        <f t="shared" si="0"/>
        <v>2.3748530499435558</v>
      </c>
      <c r="P26" s="52">
        <f t="shared" si="7"/>
        <v>0.15719870600010541</v>
      </c>
    </row>
    <row r="27" spans="1:16" ht="20.100000000000001" customHeight="1" x14ac:dyDescent="0.25">
      <c r="A27" s="8" t="s">
        <v>169</v>
      </c>
      <c r="B27" s="19">
        <v>433.66999999999996</v>
      </c>
      <c r="C27" s="140">
        <v>958.02</v>
      </c>
      <c r="D27" s="247">
        <f t="shared" si="1"/>
        <v>4.3535893143862312E-3</v>
      </c>
      <c r="E27" s="215">
        <f t="shared" si="2"/>
        <v>9.5952645653676234E-3</v>
      </c>
      <c r="F27" s="52">
        <f t="shared" si="3"/>
        <v>1.2090990845573826</v>
      </c>
      <c r="H27" s="19">
        <v>167.59699999999998</v>
      </c>
      <c r="I27" s="140">
        <v>278.036</v>
      </c>
      <c r="J27" s="247">
        <f t="shared" si="4"/>
        <v>5.7146473431750463E-3</v>
      </c>
      <c r="K27" s="215">
        <f t="shared" si="5"/>
        <v>9.3779940133646104E-3</v>
      </c>
      <c r="L27" s="52">
        <f t="shared" si="6"/>
        <v>0.65895570923107238</v>
      </c>
      <c r="N27" s="27">
        <f t="shared" si="0"/>
        <v>3.8646205640233355</v>
      </c>
      <c r="O27" s="152">
        <f t="shared" si="0"/>
        <v>2.9021941086824912</v>
      </c>
      <c r="P27" s="52">
        <f t="shared" si="7"/>
        <v>-0.24903517419026833</v>
      </c>
    </row>
    <row r="28" spans="1:16" ht="20.100000000000001" customHeight="1" x14ac:dyDescent="0.25">
      <c r="A28" s="8" t="s">
        <v>180</v>
      </c>
      <c r="B28" s="19">
        <v>632.20000000000005</v>
      </c>
      <c r="C28" s="140">
        <v>722.5</v>
      </c>
      <c r="D28" s="247">
        <f t="shared" si="1"/>
        <v>6.3466210818248336E-3</v>
      </c>
      <c r="E28" s="215">
        <f t="shared" si="2"/>
        <v>7.2363610869064397E-3</v>
      </c>
      <c r="F28" s="52">
        <f t="shared" si="3"/>
        <v>0.14283454602973733</v>
      </c>
      <c r="H28" s="19">
        <v>185.876</v>
      </c>
      <c r="I28" s="140">
        <v>228.136</v>
      </c>
      <c r="J28" s="247">
        <f t="shared" si="4"/>
        <v>6.3379164875266569E-3</v>
      </c>
      <c r="K28" s="215">
        <f t="shared" si="5"/>
        <v>7.6948957769243861E-3</v>
      </c>
      <c r="L28" s="52">
        <f t="shared" si="6"/>
        <v>0.227355871656373</v>
      </c>
      <c r="N28" s="27">
        <f t="shared" si="0"/>
        <v>2.940145523568491</v>
      </c>
      <c r="O28" s="152">
        <f t="shared" si="0"/>
        <v>3.15759169550173</v>
      </c>
      <c r="P28" s="52">
        <f t="shared" si="7"/>
        <v>7.3957622229977885E-2</v>
      </c>
    </row>
    <row r="29" spans="1:16" ht="20.100000000000001" customHeight="1" x14ac:dyDescent="0.25">
      <c r="A29" s="8" t="s">
        <v>178</v>
      </c>
      <c r="B29" s="19">
        <v>571.1</v>
      </c>
      <c r="C29" s="140">
        <v>818.42000000000007</v>
      </c>
      <c r="D29" s="247">
        <f t="shared" si="1"/>
        <v>5.7332415372194911E-3</v>
      </c>
      <c r="E29" s="215">
        <f t="shared" si="2"/>
        <v>8.1970693989563588E-3</v>
      </c>
      <c r="F29" s="52">
        <f>(C29-B29)/B29</f>
        <v>0.43305900893013488</v>
      </c>
      <c r="H29" s="19">
        <v>222.166</v>
      </c>
      <c r="I29" s="140">
        <v>227.84399999999999</v>
      </c>
      <c r="J29" s="247">
        <f t="shared" si="4"/>
        <v>7.5753166324207923E-3</v>
      </c>
      <c r="K29" s="215">
        <f t="shared" si="5"/>
        <v>7.6850467852402071E-3</v>
      </c>
      <c r="L29" s="52">
        <f>(I29-H29)/H29</f>
        <v>2.5557466038907833E-2</v>
      </c>
      <c r="N29" s="27">
        <f t="shared" si="0"/>
        <v>3.8901418315531426</v>
      </c>
      <c r="O29" s="152">
        <f t="shared" si="0"/>
        <v>2.7839495613499174</v>
      </c>
      <c r="P29" s="52">
        <f>(O29-N29)/N29</f>
        <v>-0.28435782501060558</v>
      </c>
    </row>
    <row r="30" spans="1:16" ht="20.100000000000001" customHeight="1" x14ac:dyDescent="0.25">
      <c r="A30" s="8" t="s">
        <v>192</v>
      </c>
      <c r="B30" s="19">
        <v>581.81000000000006</v>
      </c>
      <c r="C30" s="140">
        <v>454.42999999999995</v>
      </c>
      <c r="D30" s="247">
        <f t="shared" si="1"/>
        <v>5.8407586390643888E-3</v>
      </c>
      <c r="E30" s="215">
        <f t="shared" si="2"/>
        <v>4.5514457698586754E-3</v>
      </c>
      <c r="F30" s="52">
        <f t="shared" si="3"/>
        <v>-0.21893745380794433</v>
      </c>
      <c r="H30" s="19">
        <v>249.60800000000003</v>
      </c>
      <c r="I30" s="140">
        <v>161.48699999999999</v>
      </c>
      <c r="J30" s="247">
        <f t="shared" si="4"/>
        <v>8.5110216414090792E-3</v>
      </c>
      <c r="K30" s="215">
        <f t="shared" si="5"/>
        <v>5.4468634250104692E-3</v>
      </c>
      <c r="L30" s="52">
        <f t="shared" si="6"/>
        <v>-0.35303756289862515</v>
      </c>
      <c r="N30" s="27">
        <f t="shared" si="0"/>
        <v>4.2901978309069975</v>
      </c>
      <c r="O30" s="152">
        <f t="shared" si="0"/>
        <v>3.5536166186211298</v>
      </c>
      <c r="P30" s="52">
        <f t="shared" si="7"/>
        <v>-0.17168933492517893</v>
      </c>
    </row>
    <row r="31" spans="1:16" ht="20.100000000000001" customHeight="1" x14ac:dyDescent="0.25">
      <c r="A31" s="8" t="s">
        <v>177</v>
      </c>
      <c r="B31" s="19">
        <v>213.23999999999998</v>
      </c>
      <c r="C31" s="140">
        <v>427.36</v>
      </c>
      <c r="D31" s="247">
        <f t="shared" si="1"/>
        <v>2.1407046496177275E-3</v>
      </c>
      <c r="E31" s="215">
        <f t="shared" si="2"/>
        <v>4.2803201025610194E-3</v>
      </c>
      <c r="F31" s="52">
        <f t="shared" si="3"/>
        <v>1.0041268054773966</v>
      </c>
      <c r="H31" s="19">
        <v>73.763999999999996</v>
      </c>
      <c r="I31" s="140">
        <v>157.46100000000001</v>
      </c>
      <c r="J31" s="247">
        <f t="shared" si="4"/>
        <v>2.5151717907955641E-3</v>
      </c>
      <c r="K31" s="215">
        <f t="shared" si="5"/>
        <v>5.3110687656936694E-3</v>
      </c>
      <c r="L31" s="52">
        <f t="shared" si="6"/>
        <v>1.1346591833414676</v>
      </c>
      <c r="N31" s="27">
        <f t="shared" si="0"/>
        <v>3.4592009003939221</v>
      </c>
      <c r="O31" s="152">
        <f t="shared" si="0"/>
        <v>3.6845048670909772</v>
      </c>
      <c r="P31" s="52">
        <f t="shared" si="7"/>
        <v>6.5131795806192772E-2</v>
      </c>
    </row>
    <row r="32" spans="1:16" ht="20.100000000000001" customHeight="1" thickBot="1" x14ac:dyDescent="0.3">
      <c r="A32" s="8" t="s">
        <v>17</v>
      </c>
      <c r="B32" s="19">
        <f>B33-SUM(B7:B31)</f>
        <v>8439.4499999999825</v>
      </c>
      <c r="C32" s="140">
        <f>C33-SUM(C7:C31)</f>
        <v>6429.0300000000425</v>
      </c>
      <c r="D32" s="247">
        <f t="shared" si="1"/>
        <v>8.4723175085426261E-2</v>
      </c>
      <c r="E32" s="215">
        <f t="shared" si="2"/>
        <v>6.4391394489348677E-2</v>
      </c>
      <c r="F32" s="52">
        <f t="shared" si="3"/>
        <v>-0.23821694541705254</v>
      </c>
      <c r="H32" s="19">
        <f>H33-SUM(H7:H31)</f>
        <v>2343.4729999999909</v>
      </c>
      <c r="I32" s="140">
        <f>I33-SUM(I7:I31)</f>
        <v>1848.3069999999971</v>
      </c>
      <c r="J32" s="247">
        <f t="shared" si="4"/>
        <v>7.990669136829659E-2</v>
      </c>
      <c r="K32" s="215">
        <f t="shared" si="5"/>
        <v>6.2342329701405123E-2</v>
      </c>
      <c r="L32" s="52">
        <f t="shared" si="6"/>
        <v>-0.21129579901283085</v>
      </c>
      <c r="N32" s="27">
        <f t="shared" si="0"/>
        <v>2.7768077303615706</v>
      </c>
      <c r="O32" s="152">
        <f t="shared" si="0"/>
        <v>2.8749391432299816</v>
      </c>
      <c r="P32" s="52">
        <f t="shared" si="7"/>
        <v>3.5339649841594614E-2</v>
      </c>
    </row>
    <row r="33" spans="1:16" ht="26.25" customHeight="1" thickBot="1" x14ac:dyDescent="0.3">
      <c r="A33" s="12" t="s">
        <v>18</v>
      </c>
      <c r="B33" s="17">
        <v>99612.059999999969</v>
      </c>
      <c r="C33" s="145">
        <v>99843.000000000044</v>
      </c>
      <c r="D33" s="243">
        <f>SUM(D7:D32)</f>
        <v>1</v>
      </c>
      <c r="E33" s="244">
        <f>SUM(E7:E32)</f>
        <v>0.99999999999999989</v>
      </c>
      <c r="F33" s="57">
        <f t="shared" si="3"/>
        <v>2.3183939775974433E-3</v>
      </c>
      <c r="G33" s="1"/>
      <c r="H33" s="17">
        <v>29327.618999999995</v>
      </c>
      <c r="I33" s="145">
        <v>29647.704999999998</v>
      </c>
      <c r="J33" s="243">
        <f>SUM(J7:J32)</f>
        <v>0.99999999999999978</v>
      </c>
      <c r="K33" s="244">
        <f>SUM(K7:K32)</f>
        <v>0.99999999999999989</v>
      </c>
      <c r="L33" s="57">
        <f t="shared" si="6"/>
        <v>1.0914148877888894E-2</v>
      </c>
      <c r="N33" s="29">
        <f t="shared" si="0"/>
        <v>2.9441835657248734</v>
      </c>
      <c r="O33" s="146">
        <f t="shared" si="0"/>
        <v>2.9694325090391898</v>
      </c>
      <c r="P33" s="57">
        <f t="shared" si="7"/>
        <v>8.5758726487898014E-3</v>
      </c>
    </row>
    <row r="35" spans="1:16" ht="15.75" thickBot="1" x14ac:dyDescent="0.3"/>
    <row r="36" spans="1:16" x14ac:dyDescent="0.25">
      <c r="A36" s="364" t="s">
        <v>2</v>
      </c>
      <c r="B36" s="352" t="s">
        <v>1</v>
      </c>
      <c r="C36" s="350"/>
      <c r="D36" s="352" t="s">
        <v>104</v>
      </c>
      <c r="E36" s="350"/>
      <c r="F36" s="130" t="s">
        <v>0</v>
      </c>
      <c r="H36" s="362" t="s">
        <v>19</v>
      </c>
      <c r="I36" s="363"/>
      <c r="J36" s="352" t="s">
        <v>104</v>
      </c>
      <c r="K36" s="353"/>
      <c r="L36" s="130" t="s">
        <v>0</v>
      </c>
      <c r="N36" s="360" t="s">
        <v>22</v>
      </c>
      <c r="O36" s="350"/>
      <c r="P36" s="130" t="s">
        <v>0</v>
      </c>
    </row>
    <row r="37" spans="1:16" x14ac:dyDescent="0.25">
      <c r="A37" s="365"/>
      <c r="B37" s="355" t="str">
        <f>B5</f>
        <v>jan</v>
      </c>
      <c r="C37" s="357"/>
      <c r="D37" s="355" t="str">
        <f>B5</f>
        <v>jan</v>
      </c>
      <c r="E37" s="357"/>
      <c r="F37" s="131" t="str">
        <f>F5</f>
        <v>2023/2022</v>
      </c>
      <c r="H37" s="358" t="str">
        <f>B5</f>
        <v>jan</v>
      </c>
      <c r="I37" s="357"/>
      <c r="J37" s="355" t="str">
        <f>B5</f>
        <v>jan</v>
      </c>
      <c r="K37" s="356"/>
      <c r="L37" s="131" t="str">
        <f>F37</f>
        <v>2023/2022</v>
      </c>
      <c r="N37" s="358" t="str">
        <f>B5</f>
        <v>jan</v>
      </c>
      <c r="O37" s="356"/>
      <c r="P37" s="131" t="str">
        <f>P5</f>
        <v>2023/2022</v>
      </c>
    </row>
    <row r="38" spans="1:16" ht="19.5" customHeight="1" thickBot="1" x14ac:dyDescent="0.3">
      <c r="A38" s="366"/>
      <c r="B38" s="99">
        <f>B6</f>
        <v>2022</v>
      </c>
      <c r="C38" s="134">
        <f>C6</f>
        <v>2023</v>
      </c>
      <c r="D38" s="99">
        <f>B6</f>
        <v>2022</v>
      </c>
      <c r="E38" s="134">
        <f>C6</f>
        <v>2023</v>
      </c>
      <c r="F38" s="132" t="s">
        <v>1</v>
      </c>
      <c r="H38" s="25">
        <f>B6</f>
        <v>2022</v>
      </c>
      <c r="I38" s="134">
        <f>C6</f>
        <v>2023</v>
      </c>
      <c r="J38" s="99">
        <f>B6</f>
        <v>2022</v>
      </c>
      <c r="K38" s="134">
        <f>C6</f>
        <v>2023</v>
      </c>
      <c r="L38" s="259">
        <v>1000</v>
      </c>
      <c r="N38" s="25">
        <f>B6</f>
        <v>2022</v>
      </c>
      <c r="O38" s="134">
        <f>C6</f>
        <v>2023</v>
      </c>
      <c r="P38" s="132"/>
    </row>
    <row r="39" spans="1:16" ht="20.100000000000001" customHeight="1" x14ac:dyDescent="0.25">
      <c r="A39" s="38" t="s">
        <v>167</v>
      </c>
      <c r="B39" s="39">
        <v>6622.75</v>
      </c>
      <c r="C39" s="147">
        <v>7265.5999999999995</v>
      </c>
      <c r="D39" s="247">
        <f t="shared" ref="D39:D61" si="8">B39/$B$62</f>
        <v>0.15974562268893169</v>
      </c>
      <c r="E39" s="246">
        <f t="shared" ref="E39:E61" si="9">C39/$C$62</f>
        <v>0.16651979450885299</v>
      </c>
      <c r="F39" s="52">
        <f>(C39-B39)/B39</f>
        <v>9.7066928390774146E-2</v>
      </c>
      <c r="H39" s="39">
        <v>1543.5509999999999</v>
      </c>
      <c r="I39" s="147">
        <v>1764.8319999999999</v>
      </c>
      <c r="J39" s="247">
        <f t="shared" ref="J39:J61" si="10">H39/$H$62</f>
        <v>0.14975613405015983</v>
      </c>
      <c r="K39" s="246">
        <f t="shared" ref="K39:K61" si="11">I39/$I$62</f>
        <v>0.1554080911833044</v>
      </c>
      <c r="L39" s="52">
        <f>(I39-H39)/H39</f>
        <v>0.14335839891263713</v>
      </c>
      <c r="N39" s="27">
        <f t="shared" ref="N39:O62" si="12">(H39/B39)*10</f>
        <v>2.3306798535351629</v>
      </c>
      <c r="O39" s="151">
        <f t="shared" si="12"/>
        <v>2.4290244439550759</v>
      </c>
      <c r="P39" s="61">
        <f t="shared" si="7"/>
        <v>4.2195666758239832E-2</v>
      </c>
    </row>
    <row r="40" spans="1:16" ht="20.100000000000001" customHeight="1" x14ac:dyDescent="0.25">
      <c r="A40" s="38" t="s">
        <v>166</v>
      </c>
      <c r="B40" s="19">
        <v>7033.37</v>
      </c>
      <c r="C40" s="140">
        <v>6916.75</v>
      </c>
      <c r="D40" s="247">
        <f t="shared" si="8"/>
        <v>0.16965008044266378</v>
      </c>
      <c r="E40" s="215">
        <f t="shared" si="9"/>
        <v>0.15852452497647943</v>
      </c>
      <c r="F40" s="52">
        <f t="shared" ref="F40:F62" si="13">(C40-B40)/B40</f>
        <v>-1.6580956213024467E-2</v>
      </c>
      <c r="H40" s="19">
        <v>1701.356</v>
      </c>
      <c r="I40" s="140">
        <v>1705.2200000000003</v>
      </c>
      <c r="J40" s="247">
        <f t="shared" si="10"/>
        <v>0.16506645857703681</v>
      </c>
      <c r="K40" s="215">
        <f t="shared" si="11"/>
        <v>0.15015876029423444</v>
      </c>
      <c r="L40" s="52">
        <f t="shared" ref="L40:L62" si="14">(I40-H40)/H40</f>
        <v>2.2711296166118438E-3</v>
      </c>
      <c r="N40" s="27">
        <f t="shared" si="12"/>
        <v>2.4189769626793414</v>
      </c>
      <c r="O40" s="152">
        <f t="shared" si="12"/>
        <v>2.465348610257708</v>
      </c>
      <c r="P40" s="52">
        <f t="shared" si="7"/>
        <v>1.9169941795147909E-2</v>
      </c>
    </row>
    <row r="41" spans="1:16" ht="20.100000000000001" customHeight="1" x14ac:dyDescent="0.25">
      <c r="A41" s="38" t="s">
        <v>156</v>
      </c>
      <c r="B41" s="19">
        <v>6519.3799999999992</v>
      </c>
      <c r="C41" s="140">
        <v>6712.2199999999993</v>
      </c>
      <c r="D41" s="247">
        <f t="shared" si="8"/>
        <v>0.15725226192227812</v>
      </c>
      <c r="E41" s="215">
        <f t="shared" si="9"/>
        <v>0.15383691575344269</v>
      </c>
      <c r="F41" s="52">
        <f t="shared" si="13"/>
        <v>2.9579499891093965E-2</v>
      </c>
      <c r="H41" s="19">
        <v>1351.8679999999999</v>
      </c>
      <c r="I41" s="140">
        <v>1404.674</v>
      </c>
      <c r="J41" s="247">
        <f t="shared" si="10"/>
        <v>0.13115894805297751</v>
      </c>
      <c r="K41" s="215">
        <f t="shared" si="11"/>
        <v>0.12369319293554114</v>
      </c>
      <c r="L41" s="52">
        <f t="shared" si="14"/>
        <v>3.9061506005024192E-2</v>
      </c>
      <c r="N41" s="27">
        <f t="shared" si="12"/>
        <v>2.0736143621019179</v>
      </c>
      <c r="O41" s="152">
        <f t="shared" si="12"/>
        <v>2.092711502304752</v>
      </c>
      <c r="P41" s="52">
        <f t="shared" si="7"/>
        <v>9.2095910174331292E-3</v>
      </c>
    </row>
    <row r="42" spans="1:16" ht="20.100000000000001" customHeight="1" x14ac:dyDescent="0.25">
      <c r="A42" s="38" t="s">
        <v>162</v>
      </c>
      <c r="B42" s="19">
        <v>5633.55</v>
      </c>
      <c r="C42" s="140">
        <v>4919.6499999999996</v>
      </c>
      <c r="D42" s="247">
        <f t="shared" si="8"/>
        <v>0.13588538789766053</v>
      </c>
      <c r="E42" s="215">
        <f t="shared" si="9"/>
        <v>0.11275312528290556</v>
      </c>
      <c r="F42" s="52">
        <f t="shared" si="13"/>
        <v>-0.12672293669178414</v>
      </c>
      <c r="H42" s="19">
        <v>1437.327</v>
      </c>
      <c r="I42" s="140">
        <v>1305.8620000000001</v>
      </c>
      <c r="J42" s="247">
        <f t="shared" si="10"/>
        <v>0.13945022541264532</v>
      </c>
      <c r="K42" s="215">
        <f t="shared" si="11"/>
        <v>0.11499197700903671</v>
      </c>
      <c r="L42" s="52">
        <f t="shared" si="14"/>
        <v>-9.1464920647841383E-2</v>
      </c>
      <c r="N42" s="27">
        <f t="shared" si="12"/>
        <v>2.5513699177250575</v>
      </c>
      <c r="O42" s="152">
        <f t="shared" si="12"/>
        <v>2.654379884747899</v>
      </c>
      <c r="P42" s="52">
        <f t="shared" si="7"/>
        <v>4.0374375470684731E-2</v>
      </c>
    </row>
    <row r="43" spans="1:16" ht="20.100000000000001" customHeight="1" x14ac:dyDescent="0.25">
      <c r="A43" s="38" t="s">
        <v>161</v>
      </c>
      <c r="B43" s="19">
        <v>2824.47</v>
      </c>
      <c r="C43" s="140">
        <v>4208.7200000000012</v>
      </c>
      <c r="D43" s="247">
        <f t="shared" si="8"/>
        <v>6.8128303033665294E-2</v>
      </c>
      <c r="E43" s="215">
        <f t="shared" si="9"/>
        <v>9.6459368743847723E-2</v>
      </c>
      <c r="F43" s="52">
        <f t="shared" si="13"/>
        <v>0.49009194645367149</v>
      </c>
      <c r="H43" s="19">
        <v>712.1819999999999</v>
      </c>
      <c r="I43" s="140">
        <v>1233.21</v>
      </c>
      <c r="J43" s="247">
        <f t="shared" si="10"/>
        <v>6.9096274149743619E-2</v>
      </c>
      <c r="K43" s="215">
        <f t="shared" si="11"/>
        <v>0.10859436599526914</v>
      </c>
      <c r="L43" s="52">
        <f t="shared" si="14"/>
        <v>0.73159389032578781</v>
      </c>
      <c r="N43" s="27">
        <f t="shared" si="12"/>
        <v>2.521471284878225</v>
      </c>
      <c r="O43" s="152">
        <f t="shared" si="12"/>
        <v>2.9301307761029478</v>
      </c>
      <c r="P43" s="52">
        <f t="shared" si="7"/>
        <v>0.16207184022897134</v>
      </c>
    </row>
    <row r="44" spans="1:16" ht="20.100000000000001" customHeight="1" x14ac:dyDescent="0.25">
      <c r="A44" s="38" t="s">
        <v>172</v>
      </c>
      <c r="B44" s="19">
        <v>3123.2700000000004</v>
      </c>
      <c r="C44" s="140">
        <v>3694.44</v>
      </c>
      <c r="D44" s="247">
        <f t="shared" si="8"/>
        <v>7.5335579778137443E-2</v>
      </c>
      <c r="E44" s="215">
        <f t="shared" si="9"/>
        <v>8.4672620241313432E-2</v>
      </c>
      <c r="F44" s="52">
        <f t="shared" si="13"/>
        <v>0.18287563995427855</v>
      </c>
      <c r="H44" s="19">
        <v>704.8549999999999</v>
      </c>
      <c r="I44" s="140">
        <v>915.31799999999998</v>
      </c>
      <c r="J44" s="247">
        <f t="shared" si="10"/>
        <v>6.8385404736173536E-2</v>
      </c>
      <c r="K44" s="215">
        <f t="shared" si="11"/>
        <v>8.0601339507511097E-2</v>
      </c>
      <c r="L44" s="52">
        <f t="shared" si="14"/>
        <v>0.2985904902426742</v>
      </c>
      <c r="N44" s="27">
        <f t="shared" si="12"/>
        <v>2.2567853563732876</v>
      </c>
      <c r="O44" s="152">
        <f t="shared" si="12"/>
        <v>2.4775554617208559</v>
      </c>
      <c r="P44" s="52">
        <f t="shared" si="7"/>
        <v>9.7825034500556851E-2</v>
      </c>
    </row>
    <row r="45" spans="1:16" ht="20.100000000000001" customHeight="1" x14ac:dyDescent="0.25">
      <c r="A45" s="38" t="s">
        <v>168</v>
      </c>
      <c r="B45" s="19">
        <v>2049.37</v>
      </c>
      <c r="C45" s="140">
        <v>2627.6800000000003</v>
      </c>
      <c r="D45" s="247">
        <f t="shared" si="8"/>
        <v>4.9432318413048348E-2</v>
      </c>
      <c r="E45" s="215">
        <f t="shared" si="9"/>
        <v>6.0223620022437641E-2</v>
      </c>
      <c r="F45" s="52">
        <f t="shared" si="13"/>
        <v>0.28218916057129773</v>
      </c>
      <c r="H45" s="19">
        <v>556.96699999999998</v>
      </c>
      <c r="I45" s="140">
        <v>815.53399999999999</v>
      </c>
      <c r="J45" s="247">
        <f t="shared" si="10"/>
        <v>5.4037232792123725E-2</v>
      </c>
      <c r="K45" s="215">
        <f t="shared" si="11"/>
        <v>7.1814530921404968E-2</v>
      </c>
      <c r="L45" s="52">
        <f t="shared" si="14"/>
        <v>0.46424114893701068</v>
      </c>
      <c r="N45" s="27">
        <f t="shared" si="12"/>
        <v>2.7177474053001656</v>
      </c>
      <c r="O45" s="152">
        <f t="shared" si="12"/>
        <v>3.1036275345551969</v>
      </c>
      <c r="P45" s="52">
        <f t="shared" si="7"/>
        <v>0.14198528108332872</v>
      </c>
    </row>
    <row r="46" spans="1:16" ht="20.100000000000001" customHeight="1" x14ac:dyDescent="0.25">
      <c r="A46" s="38" t="s">
        <v>171</v>
      </c>
      <c r="B46" s="19">
        <v>1842.3600000000001</v>
      </c>
      <c r="C46" s="140">
        <v>1589.16</v>
      </c>
      <c r="D46" s="247">
        <f t="shared" si="8"/>
        <v>4.4439084280273336E-2</v>
      </c>
      <c r="E46" s="215">
        <f t="shared" si="9"/>
        <v>3.6421850451674856E-2</v>
      </c>
      <c r="F46" s="52">
        <f t="shared" si="13"/>
        <v>-0.13743242363056082</v>
      </c>
      <c r="H46" s="19">
        <v>610.29399999999998</v>
      </c>
      <c r="I46" s="140">
        <v>572.51499999999999</v>
      </c>
      <c r="J46" s="247">
        <f t="shared" si="10"/>
        <v>5.9211046524545188E-2</v>
      </c>
      <c r="K46" s="215">
        <f t="shared" si="11"/>
        <v>5.0414692913438516E-2</v>
      </c>
      <c r="L46" s="52">
        <f t="shared" si="14"/>
        <v>-6.1902951692135263E-2</v>
      </c>
      <c r="N46" s="27">
        <f t="shared" si="12"/>
        <v>3.312566490805271</v>
      </c>
      <c r="O46" s="152">
        <f t="shared" si="12"/>
        <v>3.6026265448413</v>
      </c>
      <c r="P46" s="52">
        <f t="shared" si="7"/>
        <v>8.7563541695284311E-2</v>
      </c>
    </row>
    <row r="47" spans="1:16" ht="20.100000000000001" customHeight="1" x14ac:dyDescent="0.25">
      <c r="A47" s="38" t="s">
        <v>164</v>
      </c>
      <c r="B47" s="19">
        <v>2162.8500000000004</v>
      </c>
      <c r="C47" s="140">
        <v>1684.0300000000002</v>
      </c>
      <c r="D47" s="247">
        <f t="shared" si="8"/>
        <v>5.2169539848666485E-2</v>
      </c>
      <c r="E47" s="215">
        <f t="shared" si="9"/>
        <v>3.8596169558844935E-2</v>
      </c>
      <c r="F47" s="52">
        <f t="shared" si="13"/>
        <v>-0.22138382227153991</v>
      </c>
      <c r="H47" s="19">
        <v>666.90699999999993</v>
      </c>
      <c r="I47" s="140">
        <v>529.66700000000003</v>
      </c>
      <c r="J47" s="247">
        <f t="shared" si="10"/>
        <v>6.4703669714178499E-2</v>
      </c>
      <c r="K47" s="215">
        <f t="shared" si="11"/>
        <v>4.6641571227622407E-2</v>
      </c>
      <c r="L47" s="52">
        <f t="shared" si="14"/>
        <v>-0.20578581421397574</v>
      </c>
      <c r="N47" s="27">
        <f t="shared" si="12"/>
        <v>3.0834639480315316</v>
      </c>
      <c r="O47" s="152">
        <f t="shared" si="12"/>
        <v>3.1452349423703851</v>
      </c>
      <c r="P47" s="52">
        <f t="shared" si="7"/>
        <v>2.0032987373920126E-2</v>
      </c>
    </row>
    <row r="48" spans="1:16" ht="20.100000000000001" customHeight="1" x14ac:dyDescent="0.25">
      <c r="A48" s="38" t="s">
        <v>179</v>
      </c>
      <c r="B48" s="19">
        <v>1306.0099999999998</v>
      </c>
      <c r="C48" s="140">
        <v>1284.4499999999998</v>
      </c>
      <c r="D48" s="247">
        <f t="shared" si="8"/>
        <v>3.1501926040990773E-2</v>
      </c>
      <c r="E48" s="215">
        <f t="shared" si="9"/>
        <v>2.9438222590962373E-2</v>
      </c>
      <c r="F48" s="52">
        <f t="shared" si="13"/>
        <v>-1.6508296261131192E-2</v>
      </c>
      <c r="H48" s="19">
        <v>268.02500000000003</v>
      </c>
      <c r="I48" s="140">
        <v>305.03800000000001</v>
      </c>
      <c r="J48" s="247">
        <f t="shared" si="10"/>
        <v>2.6003927196959542E-2</v>
      </c>
      <c r="K48" s="215">
        <f t="shared" si="11"/>
        <v>2.6861125205329919E-2</v>
      </c>
      <c r="L48" s="52">
        <f t="shared" si="14"/>
        <v>0.13809532692845805</v>
      </c>
      <c r="N48" s="27">
        <f t="shared" si="12"/>
        <v>2.052243091553664</v>
      </c>
      <c r="O48" s="152">
        <f t="shared" si="12"/>
        <v>2.3748530499435558</v>
      </c>
      <c r="P48" s="52">
        <f t="shared" si="7"/>
        <v>0.15719870600010541</v>
      </c>
    </row>
    <row r="49" spans="1:16" ht="20.100000000000001" customHeight="1" x14ac:dyDescent="0.25">
      <c r="A49" s="38" t="s">
        <v>169</v>
      </c>
      <c r="B49" s="19">
        <v>433.66999999999996</v>
      </c>
      <c r="C49" s="140">
        <v>958.02</v>
      </c>
      <c r="D49" s="247">
        <f t="shared" si="8"/>
        <v>1.046044078238028E-2</v>
      </c>
      <c r="E49" s="215">
        <f t="shared" si="9"/>
        <v>2.1956795520723868E-2</v>
      </c>
      <c r="F49" s="52">
        <f t="shared" si="13"/>
        <v>1.2090990845573826</v>
      </c>
      <c r="H49" s="19">
        <v>167.59699999999998</v>
      </c>
      <c r="I49" s="140">
        <v>278.036</v>
      </c>
      <c r="J49" s="247">
        <f t="shared" si="10"/>
        <v>1.6260349543620285E-2</v>
      </c>
      <c r="K49" s="215">
        <f t="shared" si="11"/>
        <v>2.4483375210921622E-2</v>
      </c>
      <c r="L49" s="52">
        <f t="shared" si="14"/>
        <v>0.65895570923107238</v>
      </c>
      <c r="N49" s="27">
        <f t="shared" si="12"/>
        <v>3.8646205640233355</v>
      </c>
      <c r="O49" s="152">
        <f t="shared" si="12"/>
        <v>2.9021941086824912</v>
      </c>
      <c r="P49" s="52">
        <f t="shared" si="7"/>
        <v>-0.24903517419026833</v>
      </c>
    </row>
    <row r="50" spans="1:16" ht="20.100000000000001" customHeight="1" x14ac:dyDescent="0.25">
      <c r="A50" s="38" t="s">
        <v>180</v>
      </c>
      <c r="B50" s="19">
        <v>632.20000000000005</v>
      </c>
      <c r="C50" s="140">
        <v>722.5</v>
      </c>
      <c r="D50" s="247">
        <f t="shared" si="8"/>
        <v>1.5249131050385811E-2</v>
      </c>
      <c r="E50" s="215">
        <f t="shared" si="9"/>
        <v>1.6558928585752902E-2</v>
      </c>
      <c r="F50" s="52">
        <f t="shared" si="13"/>
        <v>0.14283454602973733</v>
      </c>
      <c r="H50" s="19">
        <v>185.876</v>
      </c>
      <c r="I50" s="140">
        <v>228.136</v>
      </c>
      <c r="J50" s="247">
        <f t="shared" si="10"/>
        <v>1.8033787787191682E-2</v>
      </c>
      <c r="K50" s="215">
        <f t="shared" si="11"/>
        <v>2.0089266451534388E-2</v>
      </c>
      <c r="L50" s="52">
        <f t="shared" si="14"/>
        <v>0.227355871656373</v>
      </c>
      <c r="N50" s="27">
        <f t="shared" si="12"/>
        <v>2.940145523568491</v>
      </c>
      <c r="O50" s="152">
        <f t="shared" si="12"/>
        <v>3.15759169550173</v>
      </c>
      <c r="P50" s="52">
        <f t="shared" si="7"/>
        <v>7.3957622229977885E-2</v>
      </c>
    </row>
    <row r="51" spans="1:16" ht="20.100000000000001" customHeight="1" x14ac:dyDescent="0.25">
      <c r="A51" s="38" t="s">
        <v>181</v>
      </c>
      <c r="B51" s="19">
        <v>288.99</v>
      </c>
      <c r="C51" s="140">
        <v>258.21000000000004</v>
      </c>
      <c r="D51" s="247">
        <f t="shared" si="8"/>
        <v>6.9706522971385559E-3</v>
      </c>
      <c r="E51" s="215">
        <f t="shared" si="9"/>
        <v>5.9178975088266545E-3</v>
      </c>
      <c r="F51" s="52">
        <f t="shared" si="13"/>
        <v>-0.10650887573964488</v>
      </c>
      <c r="H51" s="19">
        <v>84.385999999999996</v>
      </c>
      <c r="I51" s="140">
        <v>75.03</v>
      </c>
      <c r="J51" s="247">
        <f t="shared" si="10"/>
        <v>8.1871743324041686E-3</v>
      </c>
      <c r="K51" s="215">
        <f t="shared" si="11"/>
        <v>6.6070136315996824E-3</v>
      </c>
      <c r="L51" s="52">
        <f t="shared" si="14"/>
        <v>-0.11087147157111363</v>
      </c>
      <c r="N51" s="27">
        <f t="shared" si="12"/>
        <v>2.9200318350115917</v>
      </c>
      <c r="O51" s="152">
        <f t="shared" si="12"/>
        <v>2.9057743696990816</v>
      </c>
      <c r="P51" s="52">
        <f t="shared" si="7"/>
        <v>-4.8826403676703219E-3</v>
      </c>
    </row>
    <row r="52" spans="1:16" ht="20.100000000000001" customHeight="1" x14ac:dyDescent="0.25">
      <c r="A52" s="38" t="s">
        <v>185</v>
      </c>
      <c r="B52" s="19">
        <v>238.83999999999997</v>
      </c>
      <c r="C52" s="140">
        <v>278.25000000000006</v>
      </c>
      <c r="D52" s="247">
        <f t="shared" si="8"/>
        <v>5.7609972478237046E-3</v>
      </c>
      <c r="E52" s="215">
        <f t="shared" si="9"/>
        <v>6.3771929120909985E-3</v>
      </c>
      <c r="F52" s="52">
        <f t="shared" si="13"/>
        <v>0.16500586166471315</v>
      </c>
      <c r="H52" s="19">
        <v>62.923999999999999</v>
      </c>
      <c r="I52" s="140">
        <v>61.703999999999994</v>
      </c>
      <c r="J52" s="247">
        <f t="shared" si="10"/>
        <v>6.1049197460739928E-3</v>
      </c>
      <c r="K52" s="215">
        <f t="shared" si="11"/>
        <v>5.4335488354555076E-3</v>
      </c>
      <c r="L52" s="52">
        <f t="shared" si="14"/>
        <v>-1.9388468628822167E-2</v>
      </c>
      <c r="N52" s="27">
        <f t="shared" si="12"/>
        <v>2.6345670741919278</v>
      </c>
      <c r="O52" s="152">
        <f t="shared" si="12"/>
        <v>2.2175741239892179</v>
      </c>
      <c r="P52" s="52">
        <f t="shared" si="7"/>
        <v>-0.15827759873246333</v>
      </c>
    </row>
    <row r="53" spans="1:16" ht="20.100000000000001" customHeight="1" x14ac:dyDescent="0.25">
      <c r="A53" s="38" t="s">
        <v>186</v>
      </c>
      <c r="B53" s="19">
        <v>266.76</v>
      </c>
      <c r="C53" s="140">
        <v>183.17</v>
      </c>
      <c r="D53" s="247">
        <f t="shared" si="8"/>
        <v>6.4344482742817437E-3</v>
      </c>
      <c r="E53" s="215">
        <f t="shared" si="9"/>
        <v>4.1980608291382129E-3</v>
      </c>
      <c r="F53" s="52">
        <f t="shared" si="13"/>
        <v>-0.31335282651072127</v>
      </c>
      <c r="H53" s="19">
        <v>65.132000000000005</v>
      </c>
      <c r="I53" s="140">
        <v>50.537999999999997</v>
      </c>
      <c r="J53" s="247">
        <f t="shared" si="10"/>
        <v>6.3191410733788589E-3</v>
      </c>
      <c r="K53" s="215">
        <f t="shared" si="11"/>
        <v>4.4502899495373147E-3</v>
      </c>
      <c r="L53" s="52">
        <f t="shared" si="14"/>
        <v>-0.22406804642879088</v>
      </c>
      <c r="N53" s="27">
        <f t="shared" ref="N53:N54" si="15">(H53/B53)*10</f>
        <v>2.441595441595442</v>
      </c>
      <c r="O53" s="152">
        <f t="shared" ref="O53:O54" si="16">(I53/C53)*10</f>
        <v>2.7590762679478082</v>
      </c>
      <c r="P53" s="52">
        <f t="shared" ref="P53:P54" si="17">(O53-N53)/N53</f>
        <v>0.13003007006963893</v>
      </c>
    </row>
    <row r="54" spans="1:16" ht="20.100000000000001" customHeight="1" x14ac:dyDescent="0.25">
      <c r="A54" s="38" t="s">
        <v>182</v>
      </c>
      <c r="B54" s="19">
        <v>98.36999999999999</v>
      </c>
      <c r="C54" s="140">
        <v>138.51</v>
      </c>
      <c r="D54" s="247">
        <f t="shared" si="8"/>
        <v>2.3727570728036252E-3</v>
      </c>
      <c r="E54" s="215">
        <f t="shared" si="9"/>
        <v>3.1745013126818471E-3</v>
      </c>
      <c r="F54" s="52">
        <f t="shared" si="13"/>
        <v>0.40805123513266245</v>
      </c>
      <c r="H54" s="19">
        <v>23.595999999999997</v>
      </c>
      <c r="I54" s="140">
        <v>32.652000000000001</v>
      </c>
      <c r="J54" s="247">
        <f t="shared" si="10"/>
        <v>2.2892963945134116E-3</v>
      </c>
      <c r="K54" s="215">
        <f t="shared" si="11"/>
        <v>2.8752793429160711E-3</v>
      </c>
      <c r="L54" s="52">
        <f t="shared" si="14"/>
        <v>0.38379386336667254</v>
      </c>
      <c r="N54" s="27">
        <f t="shared" si="15"/>
        <v>2.3986987902815899</v>
      </c>
      <c r="O54" s="152">
        <f t="shared" si="16"/>
        <v>2.3573749187784276</v>
      </c>
      <c r="P54" s="52">
        <f t="shared" si="17"/>
        <v>-1.7227620104111187E-2</v>
      </c>
    </row>
    <row r="55" spans="1:16" ht="20.100000000000001" customHeight="1" x14ac:dyDescent="0.25">
      <c r="A55" s="38" t="s">
        <v>183</v>
      </c>
      <c r="B55" s="19">
        <v>115.62</v>
      </c>
      <c r="C55" s="140">
        <v>82.16</v>
      </c>
      <c r="D55" s="247">
        <f t="shared" si="8"/>
        <v>2.7888398165859022E-3</v>
      </c>
      <c r="E55" s="215">
        <f t="shared" si="9"/>
        <v>1.8830194776546139E-3</v>
      </c>
      <c r="F55" s="52">
        <f t="shared" si="13"/>
        <v>-0.28939629821830137</v>
      </c>
      <c r="H55" s="19">
        <v>44.221999999999994</v>
      </c>
      <c r="I55" s="140">
        <v>28.644999999999996</v>
      </c>
      <c r="J55" s="247">
        <f t="shared" si="10"/>
        <v>4.2904418188748975E-3</v>
      </c>
      <c r="K55" s="215">
        <f t="shared" si="11"/>
        <v>2.5224297677885229E-3</v>
      </c>
      <c r="L55" s="52">
        <f t="shared" si="14"/>
        <v>-0.35224548867079736</v>
      </c>
      <c r="N55" s="27">
        <f t="shared" ref="N55" si="18">(H55/B55)*10</f>
        <v>3.8247708008994978</v>
      </c>
      <c r="O55" s="152">
        <f t="shared" ref="O55" si="19">(I55/C55)*10</f>
        <v>3.4864897760467377</v>
      </c>
      <c r="P55" s="52">
        <f t="shared" ref="P55" si="20">(O55-N55)/N55</f>
        <v>-8.8444783350993011E-2</v>
      </c>
    </row>
    <row r="56" spans="1:16" ht="20.100000000000001" customHeight="1" x14ac:dyDescent="0.25">
      <c r="A56" s="38" t="s">
        <v>184</v>
      </c>
      <c r="B56" s="19">
        <v>186.53</v>
      </c>
      <c r="C56" s="140">
        <v>45.32</v>
      </c>
      <c r="D56" s="247">
        <f t="shared" si="8"/>
        <v>4.499241402765683E-3</v>
      </c>
      <c r="E56" s="215">
        <f t="shared" si="9"/>
        <v>1.0386860117734555E-3</v>
      </c>
      <c r="F56" s="52">
        <f t="shared" si="13"/>
        <v>-0.757036401651209</v>
      </c>
      <c r="H56" s="19">
        <v>80.850999999999999</v>
      </c>
      <c r="I56" s="140">
        <v>17.579999999999998</v>
      </c>
      <c r="J56" s="247">
        <f t="shared" si="10"/>
        <v>7.8442067635533085E-3</v>
      </c>
      <c r="K56" s="215">
        <f t="shared" si="11"/>
        <v>1.5480647693392295E-3</v>
      </c>
      <c r="L56" s="52">
        <f t="shared" si="14"/>
        <v>-0.7825629862339365</v>
      </c>
      <c r="N56" s="27">
        <f t="shared" ref="N56" si="21">(H56/B56)*10</f>
        <v>4.3344770278239428</v>
      </c>
      <c r="O56" s="152">
        <f t="shared" ref="O56" si="22">(I56/C56)*10</f>
        <v>3.8790820829655774</v>
      </c>
      <c r="P56" s="52">
        <f t="shared" si="7"/>
        <v>-0.10506341178764751</v>
      </c>
    </row>
    <row r="57" spans="1:16" ht="20.100000000000001" customHeight="1" x14ac:dyDescent="0.25">
      <c r="A57" s="38" t="s">
        <v>190</v>
      </c>
      <c r="B57" s="19">
        <v>20.05</v>
      </c>
      <c r="C57" s="140">
        <v>27.369999999999997</v>
      </c>
      <c r="D57" s="247">
        <f t="shared" si="8"/>
        <v>4.8362081233824022E-4</v>
      </c>
      <c r="E57" s="215">
        <f t="shared" si="9"/>
        <v>6.2729117701322752E-4</v>
      </c>
      <c r="F57" s="52">
        <f t="shared" si="13"/>
        <v>0.36508728179551103</v>
      </c>
      <c r="H57" s="19">
        <v>6.548</v>
      </c>
      <c r="I57" s="140">
        <v>14.667000000000002</v>
      </c>
      <c r="J57" s="247">
        <f t="shared" si="10"/>
        <v>6.3529042173562564E-4</v>
      </c>
      <c r="K57" s="215">
        <f t="shared" si="11"/>
        <v>1.2915509654094701E-3</v>
      </c>
      <c r="L57" s="52">
        <f t="shared" si="14"/>
        <v>1.2399205864386074</v>
      </c>
      <c r="N57" s="27">
        <f t="shared" ref="N57" si="23">(H57/B57)*10</f>
        <v>3.2658354114713219</v>
      </c>
      <c r="O57" s="152">
        <f t="shared" ref="O57" si="24">(I57/C57)*10</f>
        <v>5.3587869930580929</v>
      </c>
      <c r="P57" s="52">
        <f t="shared" ref="P57" si="25">(O57-N57)/N57</f>
        <v>0.6408625413991258</v>
      </c>
    </row>
    <row r="58" spans="1:16" ht="20.100000000000001" customHeight="1" x14ac:dyDescent="0.25">
      <c r="A58" s="38" t="s">
        <v>188</v>
      </c>
      <c r="B58" s="19">
        <v>6.5</v>
      </c>
      <c r="C58" s="140">
        <v>23.64</v>
      </c>
      <c r="D58" s="247">
        <f t="shared" si="8"/>
        <v>1.5678480200491578E-4</v>
      </c>
      <c r="E58" s="215">
        <f t="shared" si="9"/>
        <v>5.4180355953937533E-4</v>
      </c>
      <c r="F58" s="52">
        <f t="shared" si="13"/>
        <v>2.6369230769230771</v>
      </c>
      <c r="H58" s="19">
        <v>5.9399999999999995</v>
      </c>
      <c r="I58" s="140">
        <v>11.098000000000003</v>
      </c>
      <c r="J58" s="247">
        <f t="shared" si="10"/>
        <v>5.7630194030385093E-4</v>
      </c>
      <c r="K58" s="215">
        <f t="shared" si="11"/>
        <v>9.7727092207774611E-4</v>
      </c>
      <c r="L58" s="52">
        <f t="shared" si="14"/>
        <v>0.86835016835016898</v>
      </c>
      <c r="N58" s="27">
        <f t="shared" si="12"/>
        <v>9.138461538461538</v>
      </c>
      <c r="O58" s="152">
        <f t="shared" si="12"/>
        <v>4.694585448392556</v>
      </c>
      <c r="P58" s="52">
        <f t="shared" si="7"/>
        <v>-0.48628273712876069</v>
      </c>
    </row>
    <row r="59" spans="1:16" ht="20.100000000000001" customHeight="1" x14ac:dyDescent="0.25">
      <c r="A59" s="38" t="s">
        <v>187</v>
      </c>
      <c r="B59" s="19">
        <v>15.79</v>
      </c>
      <c r="C59" s="140">
        <v>5.9499999999999993</v>
      </c>
      <c r="D59" s="247">
        <f t="shared" si="8"/>
        <v>3.8086646517809542E-4</v>
      </c>
      <c r="E59" s="215">
        <f t="shared" si="9"/>
        <v>1.3636764717678859E-4</v>
      </c>
      <c r="F59" s="52">
        <f>(C59-B59)/B59</f>
        <v>-0.62317922735908804</v>
      </c>
      <c r="H59" s="19">
        <v>6.4329999999999998</v>
      </c>
      <c r="I59" s="140">
        <v>2.7050000000000001</v>
      </c>
      <c r="J59" s="247">
        <f t="shared" si="10"/>
        <v>6.2413306093849711E-4</v>
      </c>
      <c r="K59" s="215">
        <f t="shared" si="11"/>
        <v>2.3819767924133201E-4</v>
      </c>
      <c r="L59" s="52">
        <f>(I59-H59)/H59</f>
        <v>-0.57951189180786566</v>
      </c>
      <c r="N59" s="27">
        <f t="shared" si="12"/>
        <v>4.074097530082331</v>
      </c>
      <c r="O59" s="152">
        <f t="shared" si="12"/>
        <v>4.5462184873949587</v>
      </c>
      <c r="P59" s="52">
        <f>(O59-N59)/N59</f>
        <v>0.11588356779055481</v>
      </c>
    </row>
    <row r="60" spans="1:16" ht="20.100000000000001" customHeight="1" x14ac:dyDescent="0.25">
      <c r="A60" s="38" t="s">
        <v>189</v>
      </c>
      <c r="B60" s="19">
        <v>5.89</v>
      </c>
      <c r="C60" s="140">
        <v>2.9899999999999998</v>
      </c>
      <c r="D60" s="247">
        <f t="shared" si="8"/>
        <v>1.4207115135522367E-4</v>
      </c>
      <c r="E60" s="215">
        <f t="shared" si="9"/>
        <v>6.8527607572873607E-5</v>
      </c>
      <c r="F60" s="52">
        <f>(C60-B60)/B60</f>
        <v>-0.49235993208828527</v>
      </c>
      <c r="H60" s="19">
        <v>2.677</v>
      </c>
      <c r="I60" s="140">
        <v>1.8150000000000002</v>
      </c>
      <c r="J60" s="247">
        <f t="shared" si="10"/>
        <v>2.5972395525141568E-4</v>
      </c>
      <c r="K60" s="215">
        <f t="shared" si="11"/>
        <v>1.5982579956488635E-4</v>
      </c>
      <c r="L60" s="52">
        <f>(I60-H60)/H60</f>
        <v>-0.32200224131490468</v>
      </c>
      <c r="N60" s="27">
        <f t="shared" si="12"/>
        <v>4.5449915110356542</v>
      </c>
      <c r="O60" s="152">
        <f t="shared" si="12"/>
        <v>6.0702341137123756</v>
      </c>
      <c r="P60" s="52">
        <f>(O60-N60)/N60</f>
        <v>0.33558755807866597</v>
      </c>
    </row>
    <row r="61" spans="1:16" ht="20.100000000000001" customHeight="1" thickBot="1" x14ac:dyDescent="0.3">
      <c r="A61" s="8" t="s">
        <v>17</v>
      </c>
      <c r="B61" s="19">
        <f>B62-SUM(B39:B60)</f>
        <v>31.510000000002037</v>
      </c>
      <c r="C61" s="140">
        <f>C62-SUM(C39:C60)</f>
        <v>3.2600000000020373</v>
      </c>
      <c r="D61" s="247">
        <f t="shared" si="8"/>
        <v>7.6004447864234091E-4</v>
      </c>
      <c r="E61" s="215">
        <f t="shared" si="9"/>
        <v>7.4715719293547676E-5</v>
      </c>
      <c r="F61" s="52">
        <f t="shared" si="13"/>
        <v>-0.89654078070448029</v>
      </c>
      <c r="H61" s="19">
        <f>H62-SUM(H39:H60)</f>
        <v>17.5829999999969</v>
      </c>
      <c r="I61" s="140">
        <f>I62-SUM(I39:I60)</f>
        <v>1.6380000000008295</v>
      </c>
      <c r="J61" s="247">
        <f t="shared" si="10"/>
        <v>1.7059119556163006E-3</v>
      </c>
      <c r="K61" s="215">
        <f t="shared" si="11"/>
        <v>1.4423948192144155E-4</v>
      </c>
      <c r="L61" s="52">
        <f t="shared" si="14"/>
        <v>-0.90684183586412337</v>
      </c>
      <c r="N61" s="27">
        <f t="shared" si="12"/>
        <v>5.5801332910173791</v>
      </c>
      <c r="O61" s="152">
        <f t="shared" si="12"/>
        <v>5.0245398773000183</v>
      </c>
      <c r="P61" s="52">
        <f t="shared" si="7"/>
        <v>-9.9566333766924073E-2</v>
      </c>
    </row>
    <row r="62" spans="1:16" ht="26.25" customHeight="1" thickBot="1" x14ac:dyDescent="0.3">
      <c r="A62" s="12" t="s">
        <v>18</v>
      </c>
      <c r="B62" s="17">
        <v>41458.100000000006</v>
      </c>
      <c r="C62" s="145">
        <v>43632.05</v>
      </c>
      <c r="D62" s="253">
        <f>SUM(D39:D61)</f>
        <v>0.99999999999999989</v>
      </c>
      <c r="E62" s="254">
        <f>SUM(E39:E61)</f>
        <v>1.0000000000000002</v>
      </c>
      <c r="F62" s="57">
        <f t="shared" si="13"/>
        <v>5.2437280049013262E-2</v>
      </c>
      <c r="G62" s="1"/>
      <c r="H62" s="17">
        <v>10307.096999999998</v>
      </c>
      <c r="I62" s="145">
        <v>11356.114000000001</v>
      </c>
      <c r="J62" s="253">
        <f>SUM(J39:J61)</f>
        <v>0.99999999999999978</v>
      </c>
      <c r="K62" s="254">
        <f>SUM(K39:K61)</f>
        <v>1</v>
      </c>
      <c r="L62" s="57">
        <f t="shared" si="14"/>
        <v>0.10177618392453314</v>
      </c>
      <c r="M62" s="1"/>
      <c r="N62" s="29">
        <f t="shared" si="12"/>
        <v>2.486147942139171</v>
      </c>
      <c r="O62" s="146">
        <f t="shared" si="12"/>
        <v>2.6027000794141002</v>
      </c>
      <c r="P62" s="57">
        <f t="shared" si="7"/>
        <v>4.6880612090462945E-2</v>
      </c>
    </row>
    <row r="64" spans="1:16" ht="15.75" thickBot="1" x14ac:dyDescent="0.3"/>
    <row r="65" spans="1:16" x14ac:dyDescent="0.25">
      <c r="A65" s="364" t="s">
        <v>15</v>
      </c>
      <c r="B65" s="352" t="s">
        <v>1</v>
      </c>
      <c r="C65" s="350"/>
      <c r="D65" s="352" t="s">
        <v>104</v>
      </c>
      <c r="E65" s="350"/>
      <c r="F65" s="130" t="s">
        <v>0</v>
      </c>
      <c r="H65" s="362" t="s">
        <v>19</v>
      </c>
      <c r="I65" s="363"/>
      <c r="J65" s="352" t="s">
        <v>104</v>
      </c>
      <c r="K65" s="353"/>
      <c r="L65" s="130" t="s">
        <v>0</v>
      </c>
      <c r="N65" s="360" t="s">
        <v>22</v>
      </c>
      <c r="O65" s="350"/>
      <c r="P65" s="130" t="s">
        <v>0</v>
      </c>
    </row>
    <row r="66" spans="1:16" x14ac:dyDescent="0.25">
      <c r="A66" s="365"/>
      <c r="B66" s="355" t="str">
        <f>B5</f>
        <v>jan</v>
      </c>
      <c r="C66" s="357"/>
      <c r="D66" s="355" t="str">
        <f>B5</f>
        <v>jan</v>
      </c>
      <c r="E66" s="357"/>
      <c r="F66" s="131" t="str">
        <f>F37</f>
        <v>2023/2022</v>
      </c>
      <c r="H66" s="358" t="str">
        <f>B5</f>
        <v>jan</v>
      </c>
      <c r="I66" s="357"/>
      <c r="J66" s="355" t="str">
        <f>B5</f>
        <v>jan</v>
      </c>
      <c r="K66" s="356"/>
      <c r="L66" s="131" t="str">
        <f>F66</f>
        <v>2023/2022</v>
      </c>
      <c r="N66" s="358" t="str">
        <f>B5</f>
        <v>jan</v>
      </c>
      <c r="O66" s="356"/>
      <c r="P66" s="131" t="str">
        <f>P37</f>
        <v>2023/2022</v>
      </c>
    </row>
    <row r="67" spans="1:16" ht="19.5" customHeight="1" thickBot="1" x14ac:dyDescent="0.3">
      <c r="A67" s="366"/>
      <c r="B67" s="99">
        <f>B6</f>
        <v>2022</v>
      </c>
      <c r="C67" s="134">
        <f>C6</f>
        <v>2023</v>
      </c>
      <c r="D67" s="99">
        <f>B6</f>
        <v>2022</v>
      </c>
      <c r="E67" s="134">
        <f>C6</f>
        <v>2023</v>
      </c>
      <c r="F67" s="132" t="s">
        <v>1</v>
      </c>
      <c r="H67" s="25">
        <f>B6</f>
        <v>2022</v>
      </c>
      <c r="I67" s="134">
        <f>C6</f>
        <v>2023</v>
      </c>
      <c r="J67" s="99">
        <f>B6</f>
        <v>2022</v>
      </c>
      <c r="K67" s="134">
        <f>C6</f>
        <v>2023</v>
      </c>
      <c r="L67" s="259">
        <v>1000</v>
      </c>
      <c r="N67" s="25">
        <f>B6</f>
        <v>2022</v>
      </c>
      <c r="O67" s="134">
        <f>C6</f>
        <v>2023</v>
      </c>
      <c r="P67" s="132" t="s">
        <v>23</v>
      </c>
    </row>
    <row r="68" spans="1:16" ht="20.100000000000001" customHeight="1" x14ac:dyDescent="0.25">
      <c r="A68" s="38" t="s">
        <v>159</v>
      </c>
      <c r="B68" s="39">
        <v>9600.5899999999983</v>
      </c>
      <c r="C68" s="147">
        <v>11179.02</v>
      </c>
      <c r="D68" s="247">
        <f>B68/$B$96</f>
        <v>0.16508918739153791</v>
      </c>
      <c r="E68" s="246">
        <f>C68/$C$96</f>
        <v>0.19887619760918471</v>
      </c>
      <c r="F68" s="61">
        <f t="shared" ref="F68:F87" si="26">(C68-B68)/B68</f>
        <v>0.16440968732130029</v>
      </c>
      <c r="H68" s="19">
        <v>3216.1789999999996</v>
      </c>
      <c r="I68" s="147">
        <v>3633.9249999999997</v>
      </c>
      <c r="J68" s="245">
        <f>H68/$H$96</f>
        <v>0.16908994400889729</v>
      </c>
      <c r="K68" s="246">
        <f>I68/$I$96</f>
        <v>0.19866642546293542</v>
      </c>
      <c r="L68" s="61">
        <f t="shared" ref="L68:L87" si="27">(I68-H68)/H68</f>
        <v>0.12988891476500536</v>
      </c>
      <c r="N68" s="41">
        <f t="shared" ref="N68:O96" si="28">(H68/B68)*10</f>
        <v>3.3499805741105497</v>
      </c>
      <c r="O68" s="149">
        <f t="shared" si="28"/>
        <v>3.2506650851326855</v>
      </c>
      <c r="P68" s="61">
        <f t="shared" si="7"/>
        <v>-2.9646586534082635E-2</v>
      </c>
    </row>
    <row r="69" spans="1:16" ht="20.100000000000001" customHeight="1" x14ac:dyDescent="0.25">
      <c r="A69" s="38" t="s">
        <v>157</v>
      </c>
      <c r="B69" s="19">
        <v>9725.09</v>
      </c>
      <c r="C69" s="140">
        <v>8514.81</v>
      </c>
      <c r="D69" s="247">
        <f t="shared" ref="D69:D95" si="29">B69/$B$96</f>
        <v>0.16723005621629208</v>
      </c>
      <c r="E69" s="215">
        <f t="shared" ref="E69:E95" si="30">C69/$C$96</f>
        <v>0.15147956047709565</v>
      </c>
      <c r="F69" s="52">
        <f t="shared" si="26"/>
        <v>-0.12444923388883811</v>
      </c>
      <c r="H69" s="19">
        <v>3200.018</v>
      </c>
      <c r="I69" s="140">
        <v>2816.6550000000002</v>
      </c>
      <c r="J69" s="214">
        <f t="shared" ref="J69:J96" si="31">H69/$H$96</f>
        <v>0.16824028278508862</v>
      </c>
      <c r="K69" s="215">
        <f t="shared" ref="K69:K96" si="32">I69/$I$96</f>
        <v>0.15398633175211499</v>
      </c>
      <c r="L69" s="52">
        <f t="shared" si="27"/>
        <v>-0.11980026362351706</v>
      </c>
      <c r="N69" s="40">
        <f t="shared" si="28"/>
        <v>3.2904764891635963</v>
      </c>
      <c r="O69" s="143">
        <f t="shared" si="28"/>
        <v>3.3079481515148319</v>
      </c>
      <c r="P69" s="52">
        <f t="shared" si="7"/>
        <v>5.3097666580431213E-3</v>
      </c>
    </row>
    <row r="70" spans="1:16" ht="20.100000000000001" customHeight="1" x14ac:dyDescent="0.25">
      <c r="A70" s="38" t="s">
        <v>160</v>
      </c>
      <c r="B70" s="19">
        <v>7643.17</v>
      </c>
      <c r="C70" s="140">
        <v>9606.18</v>
      </c>
      <c r="D70" s="247">
        <f t="shared" si="29"/>
        <v>0.13142991466101364</v>
      </c>
      <c r="E70" s="215">
        <f t="shared" si="30"/>
        <v>0.17089517255979486</v>
      </c>
      <c r="F70" s="52">
        <f t="shared" si="26"/>
        <v>0.2568319166000495</v>
      </c>
      <c r="H70" s="19">
        <v>2109.2410000000004</v>
      </c>
      <c r="I70" s="140">
        <v>2668.5239999999999</v>
      </c>
      <c r="J70" s="214">
        <f t="shared" si="31"/>
        <v>0.11089290819673614</v>
      </c>
      <c r="K70" s="215">
        <f t="shared" si="32"/>
        <v>0.14588802034771062</v>
      </c>
      <c r="L70" s="52">
        <f t="shared" si="27"/>
        <v>0.26515841480418756</v>
      </c>
      <c r="N70" s="40">
        <f t="shared" si="28"/>
        <v>2.7596416146703535</v>
      </c>
      <c r="O70" s="143">
        <f t="shared" si="28"/>
        <v>2.7779242112889824</v>
      </c>
      <c r="P70" s="52">
        <f t="shared" si="7"/>
        <v>6.6249894629208071E-3</v>
      </c>
    </row>
    <row r="71" spans="1:16" ht="20.100000000000001" customHeight="1" x14ac:dyDescent="0.25">
      <c r="A71" s="38" t="s">
        <v>163</v>
      </c>
      <c r="B71" s="19">
        <v>11142.01</v>
      </c>
      <c r="C71" s="140">
        <v>5834.45</v>
      </c>
      <c r="D71" s="247">
        <f t="shared" si="29"/>
        <v>0.19159503497268288</v>
      </c>
      <c r="E71" s="215">
        <f t="shared" si="30"/>
        <v>0.10379561277651418</v>
      </c>
      <c r="F71" s="52">
        <f t="shared" si="26"/>
        <v>-0.47635570242712044</v>
      </c>
      <c r="H71" s="19">
        <v>3921.7509999999997</v>
      </c>
      <c r="I71" s="140">
        <v>2265.9499999999998</v>
      </c>
      <c r="J71" s="214">
        <f t="shared" si="31"/>
        <v>0.2061852455994635</v>
      </c>
      <c r="K71" s="215">
        <f t="shared" si="32"/>
        <v>0.12387932793817663</v>
      </c>
      <c r="L71" s="52">
        <f t="shared" si="27"/>
        <v>-0.42220962014161534</v>
      </c>
      <c r="N71" s="40">
        <f t="shared" si="28"/>
        <v>3.5197877223229916</v>
      </c>
      <c r="O71" s="143">
        <f t="shared" si="28"/>
        <v>3.8837422550540324</v>
      </c>
      <c r="P71" s="52">
        <f t="shared" si="7"/>
        <v>0.10340240987341072</v>
      </c>
    </row>
    <row r="72" spans="1:16" ht="20.100000000000001" customHeight="1" x14ac:dyDescent="0.25">
      <c r="A72" s="38" t="s">
        <v>165</v>
      </c>
      <c r="B72" s="19">
        <v>5021.12</v>
      </c>
      <c r="C72" s="140">
        <v>3374.1500000000005</v>
      </c>
      <c r="D72" s="247">
        <f t="shared" si="29"/>
        <v>8.6341841553008614E-2</v>
      </c>
      <c r="E72" s="215">
        <f t="shared" si="30"/>
        <v>6.0026560661223492E-2</v>
      </c>
      <c r="F72" s="52">
        <f t="shared" si="26"/>
        <v>-0.32800849212924593</v>
      </c>
      <c r="H72" s="19">
        <v>1997.675</v>
      </c>
      <c r="I72" s="140">
        <v>1535.925</v>
      </c>
      <c r="J72" s="214">
        <f t="shared" si="31"/>
        <v>0.10502734888138188</v>
      </c>
      <c r="K72" s="215">
        <f t="shared" si="32"/>
        <v>8.3968912272311375E-2</v>
      </c>
      <c r="L72" s="52">
        <f t="shared" si="27"/>
        <v>-0.23114370455654698</v>
      </c>
      <c r="N72" s="40">
        <f t="shared" si="28"/>
        <v>3.9785446274934677</v>
      </c>
      <c r="O72" s="143">
        <f t="shared" si="28"/>
        <v>4.5520353274157923</v>
      </c>
      <c r="P72" s="52">
        <f t="shared" ref="P72:P89" si="33">(O72-N72)/N72</f>
        <v>0.14414585071115082</v>
      </c>
    </row>
    <row r="73" spans="1:16" ht="20.100000000000001" customHeight="1" x14ac:dyDescent="0.25">
      <c r="A73" s="38" t="s">
        <v>158</v>
      </c>
      <c r="B73" s="19">
        <v>2242.37</v>
      </c>
      <c r="C73" s="140">
        <v>3762.2300000000005</v>
      </c>
      <c r="D73" s="247">
        <f t="shared" si="29"/>
        <v>3.8559197000513815E-2</v>
      </c>
      <c r="E73" s="215">
        <f t="shared" si="30"/>
        <v>6.6930553566520418E-2</v>
      </c>
      <c r="F73" s="52">
        <f t="shared" si="26"/>
        <v>0.67779180063950228</v>
      </c>
      <c r="H73" s="19">
        <v>737.48599999999988</v>
      </c>
      <c r="I73" s="140">
        <v>1050.537</v>
      </c>
      <c r="J73" s="214">
        <f t="shared" si="31"/>
        <v>3.8773173522787634E-2</v>
      </c>
      <c r="K73" s="215">
        <f t="shared" si="32"/>
        <v>5.7432784277759122E-2</v>
      </c>
      <c r="L73" s="52">
        <f t="shared" si="27"/>
        <v>0.42448399020456012</v>
      </c>
      <c r="N73" s="40">
        <f t="shared" si="28"/>
        <v>3.2888684739806537</v>
      </c>
      <c r="O73" s="143">
        <f t="shared" si="28"/>
        <v>2.7923252964332326</v>
      </c>
      <c r="P73" s="52">
        <f t="shared" si="33"/>
        <v>-0.15097690329538607</v>
      </c>
    </row>
    <row r="74" spans="1:16" ht="20.100000000000001" customHeight="1" x14ac:dyDescent="0.25">
      <c r="A74" s="38" t="s">
        <v>170</v>
      </c>
      <c r="B74" s="19">
        <v>1721.6599999999999</v>
      </c>
      <c r="C74" s="140">
        <v>3644.98</v>
      </c>
      <c r="D74" s="247">
        <f t="shared" si="29"/>
        <v>2.9605206592981805E-2</v>
      </c>
      <c r="E74" s="215">
        <f t="shared" si="30"/>
        <v>6.4844661049137234E-2</v>
      </c>
      <c r="F74" s="52">
        <f t="shared" si="26"/>
        <v>1.1171311408756668</v>
      </c>
      <c r="H74" s="19">
        <v>409.33800000000002</v>
      </c>
      <c r="I74" s="140">
        <v>890.46299999999997</v>
      </c>
      <c r="J74" s="214">
        <f t="shared" si="31"/>
        <v>2.1520860468498181E-2</v>
      </c>
      <c r="K74" s="215">
        <f t="shared" si="32"/>
        <v>4.8681549899076582E-2</v>
      </c>
      <c r="L74" s="52">
        <f t="shared" si="27"/>
        <v>1.1753734077950249</v>
      </c>
      <c r="N74" s="40">
        <f t="shared" si="28"/>
        <v>2.3775774543173451</v>
      </c>
      <c r="O74" s="143">
        <f t="shared" si="28"/>
        <v>2.4429845979950509</v>
      </c>
      <c r="P74" s="52">
        <f t="shared" si="33"/>
        <v>2.7509994914754757E-2</v>
      </c>
    </row>
    <row r="75" spans="1:16" ht="20.100000000000001" customHeight="1" x14ac:dyDescent="0.25">
      <c r="A75" s="38" t="s">
        <v>175</v>
      </c>
      <c r="B75" s="19">
        <v>1301.3999999999999</v>
      </c>
      <c r="C75" s="140">
        <v>1962.43</v>
      </c>
      <c r="D75" s="247">
        <f t="shared" si="29"/>
        <v>2.2378527618755455E-2</v>
      </c>
      <c r="E75" s="215">
        <f t="shared" si="30"/>
        <v>3.4911881048087609E-2</v>
      </c>
      <c r="F75" s="52">
        <f t="shared" si="26"/>
        <v>0.50793760565544821</v>
      </c>
      <c r="H75" s="19">
        <v>362.40499999999997</v>
      </c>
      <c r="I75" s="140">
        <v>546.48900000000003</v>
      </c>
      <c r="J75" s="214">
        <f t="shared" si="31"/>
        <v>1.905336772565968E-2</v>
      </c>
      <c r="K75" s="215">
        <f t="shared" si="32"/>
        <v>2.9876515388956606E-2</v>
      </c>
      <c r="L75" s="52">
        <f t="shared" si="27"/>
        <v>0.50795104924049084</v>
      </c>
      <c r="N75" s="40">
        <f t="shared" si="28"/>
        <v>2.7847318272629478</v>
      </c>
      <c r="O75" s="143">
        <f t="shared" si="28"/>
        <v>2.7847566537405157</v>
      </c>
      <c r="P75" s="52">
        <f t="shared" si="33"/>
        <v>8.915213064650599E-6</v>
      </c>
    </row>
    <row r="76" spans="1:16" ht="20.100000000000001" customHeight="1" x14ac:dyDescent="0.25">
      <c r="A76" s="38" t="s">
        <v>176</v>
      </c>
      <c r="B76" s="19">
        <v>1109.93</v>
      </c>
      <c r="C76" s="140">
        <v>1077.8200000000002</v>
      </c>
      <c r="D76" s="247">
        <f t="shared" si="29"/>
        <v>1.9086060519352428E-2</v>
      </c>
      <c r="E76" s="215">
        <f t="shared" si="30"/>
        <v>1.9174555847214825E-2</v>
      </c>
      <c r="F76" s="52">
        <f t="shared" si="26"/>
        <v>-2.8929752326723214E-2</v>
      </c>
      <c r="H76" s="19">
        <v>378.75400000000002</v>
      </c>
      <c r="I76" s="140">
        <v>452.17999999999995</v>
      </c>
      <c r="J76" s="214">
        <f t="shared" si="31"/>
        <v>1.9912913010484146E-2</v>
      </c>
      <c r="K76" s="215">
        <f t="shared" si="32"/>
        <v>2.4720648958310956E-2</v>
      </c>
      <c r="L76" s="52">
        <f t="shared" si="27"/>
        <v>0.19386197901540295</v>
      </c>
      <c r="N76" s="40">
        <f t="shared" si="28"/>
        <v>3.4124133954393523</v>
      </c>
      <c r="O76" s="143">
        <f t="shared" si="28"/>
        <v>4.1953201833330231</v>
      </c>
      <c r="P76" s="52">
        <f t="shared" si="33"/>
        <v>0.22942905714179176</v>
      </c>
    </row>
    <row r="77" spans="1:16" ht="20.100000000000001" customHeight="1" x14ac:dyDescent="0.25">
      <c r="A77" s="38" t="s">
        <v>173</v>
      </c>
      <c r="B77" s="19">
        <v>115.87</v>
      </c>
      <c r="C77" s="140">
        <v>174.47</v>
      </c>
      <c r="D77" s="247">
        <f t="shared" si="29"/>
        <v>1.9924696443715962E-3</v>
      </c>
      <c r="E77" s="215">
        <f t="shared" si="30"/>
        <v>3.1038436461223303E-3</v>
      </c>
      <c r="F77" s="52">
        <f t="shared" si="26"/>
        <v>0.50573919047208071</v>
      </c>
      <c r="H77" s="19">
        <v>198.95599999999999</v>
      </c>
      <c r="I77" s="140">
        <v>333.916</v>
      </c>
      <c r="J77" s="214">
        <f t="shared" si="31"/>
        <v>1.0460070443913156E-2</v>
      </c>
      <c r="K77" s="215">
        <f t="shared" si="32"/>
        <v>1.8255164353937287E-2</v>
      </c>
      <c r="L77" s="52">
        <f t="shared" si="27"/>
        <v>0.67834093970526155</v>
      </c>
      <c r="N77" s="40">
        <f t="shared" si="28"/>
        <v>17.170622249072235</v>
      </c>
      <c r="O77" s="143">
        <f t="shared" si="28"/>
        <v>19.138877744024761</v>
      </c>
      <c r="P77" s="52">
        <f t="shared" si="33"/>
        <v>0.11462924676820464</v>
      </c>
    </row>
    <row r="78" spans="1:16" ht="20.100000000000001" customHeight="1" x14ac:dyDescent="0.25">
      <c r="A78" s="38" t="s">
        <v>178</v>
      </c>
      <c r="B78" s="19">
        <v>571.1</v>
      </c>
      <c r="C78" s="140">
        <v>818.42000000000007</v>
      </c>
      <c r="D78" s="247">
        <f t="shared" si="29"/>
        <v>9.820483420217645E-3</v>
      </c>
      <c r="E78" s="215">
        <f t="shared" si="30"/>
        <v>1.4559796623255791E-2</v>
      </c>
      <c r="F78" s="52">
        <f t="shared" si="26"/>
        <v>0.43305900893013488</v>
      </c>
      <c r="H78" s="19">
        <v>222.166</v>
      </c>
      <c r="I78" s="140">
        <v>227.84399999999999</v>
      </c>
      <c r="J78" s="214">
        <f t="shared" si="31"/>
        <v>1.1680331381020981E-2</v>
      </c>
      <c r="K78" s="215">
        <f t="shared" si="32"/>
        <v>1.2456215536417802E-2</v>
      </c>
      <c r="L78" s="52">
        <f t="shared" si="27"/>
        <v>2.5557466038907833E-2</v>
      </c>
      <c r="N78" s="40">
        <f t="shared" si="28"/>
        <v>3.8901418315531426</v>
      </c>
      <c r="O78" s="143">
        <f t="shared" si="28"/>
        <v>2.7839495613499174</v>
      </c>
      <c r="P78" s="52">
        <f t="shared" si="33"/>
        <v>-0.28435782501060558</v>
      </c>
    </row>
    <row r="79" spans="1:16" ht="20.100000000000001" customHeight="1" x14ac:dyDescent="0.25">
      <c r="A79" s="38" t="s">
        <v>192</v>
      </c>
      <c r="B79" s="19">
        <v>581.81000000000006</v>
      </c>
      <c r="C79" s="140">
        <v>454.42999999999995</v>
      </c>
      <c r="D79" s="247">
        <f t="shared" si="29"/>
        <v>1.00046497263471E-2</v>
      </c>
      <c r="E79" s="215">
        <f t="shared" si="30"/>
        <v>8.0843679034067195E-3</v>
      </c>
      <c r="F79" s="52">
        <f t="shared" si="26"/>
        <v>-0.21893745380794433</v>
      </c>
      <c r="H79" s="19">
        <v>249.60800000000003</v>
      </c>
      <c r="I79" s="140">
        <v>161.48699999999999</v>
      </c>
      <c r="J79" s="214">
        <f t="shared" si="31"/>
        <v>1.3123088840569149E-2</v>
      </c>
      <c r="K79" s="215">
        <f t="shared" si="32"/>
        <v>8.8284829898066294E-3</v>
      </c>
      <c r="L79" s="52">
        <f t="shared" si="27"/>
        <v>-0.35303756289862515</v>
      </c>
      <c r="N79" s="40">
        <f t="shared" si="28"/>
        <v>4.2901978309069975</v>
      </c>
      <c r="O79" s="143">
        <f t="shared" si="28"/>
        <v>3.5536166186211298</v>
      </c>
      <c r="P79" s="52">
        <f t="shared" si="33"/>
        <v>-0.17168933492517893</v>
      </c>
    </row>
    <row r="80" spans="1:16" ht="20.100000000000001" customHeight="1" x14ac:dyDescent="0.25">
      <c r="A80" s="38" t="s">
        <v>177</v>
      </c>
      <c r="B80" s="19">
        <v>213.23999999999998</v>
      </c>
      <c r="C80" s="140">
        <v>427.36</v>
      </c>
      <c r="D80" s="247">
        <f t="shared" si="29"/>
        <v>3.6668182183981972E-3</v>
      </c>
      <c r="E80" s="215">
        <f t="shared" si="30"/>
        <v>7.6027891362803876E-3</v>
      </c>
      <c r="F80" s="52">
        <f t="shared" si="26"/>
        <v>1.0041268054773966</v>
      </c>
      <c r="H80" s="19">
        <v>73.763999999999996</v>
      </c>
      <c r="I80" s="140">
        <v>157.46100000000001</v>
      </c>
      <c r="J80" s="214">
        <f t="shared" si="31"/>
        <v>3.8781270040853756E-3</v>
      </c>
      <c r="K80" s="215">
        <f t="shared" si="32"/>
        <v>8.6083818515294841E-3</v>
      </c>
      <c r="L80" s="52">
        <f t="shared" si="27"/>
        <v>1.1346591833414676</v>
      </c>
      <c r="N80" s="40">
        <f t="shared" si="28"/>
        <v>3.4592009003939221</v>
      </c>
      <c r="O80" s="143">
        <f t="shared" si="28"/>
        <v>3.6845048670909772</v>
      </c>
      <c r="P80" s="52">
        <f t="shared" si="33"/>
        <v>6.5131795806192772E-2</v>
      </c>
    </row>
    <row r="81" spans="1:16" ht="20.100000000000001" customHeight="1" x14ac:dyDescent="0.25">
      <c r="A81" s="38" t="s">
        <v>198</v>
      </c>
      <c r="B81" s="19">
        <v>150</v>
      </c>
      <c r="C81" s="140">
        <v>487.15999999999997</v>
      </c>
      <c r="D81" s="247">
        <f t="shared" si="29"/>
        <v>2.5793600298242808E-3</v>
      </c>
      <c r="E81" s="215">
        <f t="shared" si="30"/>
        <v>8.6666387954660081E-3</v>
      </c>
      <c r="F81" s="52">
        <f t="shared" si="26"/>
        <v>2.2477333333333331</v>
      </c>
      <c r="H81" s="19">
        <v>40.073999999999998</v>
      </c>
      <c r="I81" s="140">
        <v>152.92699999999999</v>
      </c>
      <c r="J81" s="214">
        <f t="shared" si="31"/>
        <v>2.1068822401404119E-3</v>
      </c>
      <c r="K81" s="215">
        <f t="shared" si="32"/>
        <v>8.3605083888000781E-3</v>
      </c>
      <c r="L81" s="52">
        <f t="shared" si="27"/>
        <v>2.8161151869042271</v>
      </c>
      <c r="N81" s="40">
        <f t="shared" si="28"/>
        <v>2.6716000000000002</v>
      </c>
      <c r="O81" s="143">
        <f t="shared" si="28"/>
        <v>3.1391534608752769</v>
      </c>
      <c r="P81" s="52">
        <f t="shared" si="33"/>
        <v>0.17500878158230149</v>
      </c>
    </row>
    <row r="82" spans="1:16" ht="20.100000000000001" customHeight="1" x14ac:dyDescent="0.25">
      <c r="A82" s="38" t="s">
        <v>197</v>
      </c>
      <c r="B82" s="19">
        <v>736.73000000000013</v>
      </c>
      <c r="C82" s="140">
        <v>511.34999999999997</v>
      </c>
      <c r="D82" s="247">
        <f t="shared" si="29"/>
        <v>1.2668612765149617E-2</v>
      </c>
      <c r="E82" s="215">
        <f t="shared" si="30"/>
        <v>9.096981993721864E-3</v>
      </c>
      <c r="F82" s="52">
        <f t="shared" si="26"/>
        <v>-0.30591940059451922</v>
      </c>
      <c r="H82" s="19">
        <v>191.93799999999999</v>
      </c>
      <c r="I82" s="140">
        <v>137.017</v>
      </c>
      <c r="J82" s="214">
        <f t="shared" si="31"/>
        <v>1.0091100549185767E-2</v>
      </c>
      <c r="K82" s="215">
        <f t="shared" si="32"/>
        <v>7.4907098021161755E-3</v>
      </c>
      <c r="L82" s="52">
        <f t="shared" si="27"/>
        <v>-0.28613927414060786</v>
      </c>
      <c r="N82" s="40">
        <f t="shared" si="28"/>
        <v>2.6052692302471723</v>
      </c>
      <c r="O82" s="143">
        <f t="shared" si="28"/>
        <v>2.6795150092891369</v>
      </c>
      <c r="P82" s="52">
        <f t="shared" si="33"/>
        <v>2.8498313410365121E-2</v>
      </c>
    </row>
    <row r="83" spans="1:16" ht="20.100000000000001" customHeight="1" x14ac:dyDescent="0.25">
      <c r="A83" s="38" t="s">
        <v>194</v>
      </c>
      <c r="B83" s="19">
        <v>497.33000000000004</v>
      </c>
      <c r="C83" s="140">
        <v>561.49</v>
      </c>
      <c r="D83" s="247">
        <f t="shared" si="29"/>
        <v>8.5519541575500638E-3</v>
      </c>
      <c r="E83" s="215">
        <f t="shared" si="30"/>
        <v>9.9889790156544242E-3</v>
      </c>
      <c r="F83" s="52">
        <f t="shared" si="26"/>
        <v>0.12900890756640451</v>
      </c>
      <c r="H83" s="19">
        <v>100.211</v>
      </c>
      <c r="I83" s="140">
        <v>127.952</v>
      </c>
      <c r="J83" s="214">
        <f t="shared" si="31"/>
        <v>5.2685725449595957E-3</v>
      </c>
      <c r="K83" s="215">
        <f t="shared" si="32"/>
        <v>6.9951268864474406E-3</v>
      </c>
      <c r="L83" s="52">
        <f t="shared" si="27"/>
        <v>0.27682589735657764</v>
      </c>
      <c r="N83" s="40">
        <f t="shared" si="28"/>
        <v>2.0149799931634931</v>
      </c>
      <c r="O83" s="143">
        <f t="shared" si="28"/>
        <v>2.2787939233111896</v>
      </c>
      <c r="P83" s="52">
        <f t="shared" si="33"/>
        <v>0.13092632732968826</v>
      </c>
    </row>
    <row r="84" spans="1:16" ht="20.100000000000001" customHeight="1" x14ac:dyDescent="0.25">
      <c r="A84" s="38" t="s">
        <v>196</v>
      </c>
      <c r="B84" s="19">
        <v>610.34</v>
      </c>
      <c r="C84" s="140">
        <v>492.49</v>
      </c>
      <c r="D84" s="247">
        <f t="shared" si="29"/>
        <v>1.0495244004019676E-2</v>
      </c>
      <c r="E84" s="215">
        <f t="shared" si="30"/>
        <v>8.7614601781325525E-3</v>
      </c>
      <c r="F84" s="52">
        <f t="shared" si="26"/>
        <v>-0.19308909787987028</v>
      </c>
      <c r="H84" s="19">
        <v>136.34799999999998</v>
      </c>
      <c r="I84" s="140">
        <v>120.48099999999999</v>
      </c>
      <c r="J84" s="214">
        <f t="shared" si="31"/>
        <v>7.1684678264876201E-3</v>
      </c>
      <c r="K84" s="215">
        <f t="shared" si="32"/>
        <v>6.5866878392371675E-3</v>
      </c>
      <c r="L84" s="52">
        <f t="shared" si="27"/>
        <v>-0.11637134391410209</v>
      </c>
      <c r="N84" s="40">
        <f t="shared" si="28"/>
        <v>2.2339679522888876</v>
      </c>
      <c r="O84" s="143">
        <f t="shared" si="28"/>
        <v>2.4463643931856485</v>
      </c>
      <c r="P84" s="52">
        <f t="shared" si="33"/>
        <v>9.5075867439881098E-2</v>
      </c>
    </row>
    <row r="85" spans="1:16" ht="20.100000000000001" customHeight="1" x14ac:dyDescent="0.25">
      <c r="A85" s="38" t="s">
        <v>201</v>
      </c>
      <c r="B85" s="19">
        <v>1599.46</v>
      </c>
      <c r="C85" s="140">
        <v>393.94000000000005</v>
      </c>
      <c r="D85" s="247">
        <f t="shared" si="29"/>
        <v>2.7503887955351625E-2</v>
      </c>
      <c r="E85" s="215">
        <f t="shared" si="30"/>
        <v>7.0082430558458817E-3</v>
      </c>
      <c r="F85" s="52">
        <f t="shared" si="26"/>
        <v>-0.75370437522663891</v>
      </c>
      <c r="H85" s="19">
        <v>342.45699999999999</v>
      </c>
      <c r="I85" s="140">
        <v>117.901</v>
      </c>
      <c r="J85" s="214">
        <f t="shared" si="31"/>
        <v>1.8004605762134179E-2</v>
      </c>
      <c r="K85" s="215">
        <f t="shared" si="32"/>
        <v>6.4456394197749131E-3</v>
      </c>
      <c r="L85" s="52">
        <f t="shared" si="27"/>
        <v>-0.65572028021036211</v>
      </c>
      <c r="N85" s="40">
        <f t="shared" si="28"/>
        <v>2.1410788641166394</v>
      </c>
      <c r="O85" s="143">
        <f t="shared" si="28"/>
        <v>2.9928669340508702</v>
      </c>
      <c r="P85" s="52">
        <f t="shared" si="33"/>
        <v>0.39783124489702498</v>
      </c>
    </row>
    <row r="86" spans="1:16" ht="20.100000000000001" customHeight="1" x14ac:dyDescent="0.25">
      <c r="A86" s="38" t="s">
        <v>202</v>
      </c>
      <c r="B86" s="19">
        <v>210.58999999999997</v>
      </c>
      <c r="C86" s="140">
        <v>277.14999999999998</v>
      </c>
      <c r="D86" s="247">
        <f t="shared" si="29"/>
        <v>3.6212495245379677E-3</v>
      </c>
      <c r="E86" s="215">
        <f t="shared" si="30"/>
        <v>4.930533997379514E-3</v>
      </c>
      <c r="F86" s="52">
        <f t="shared" si="26"/>
        <v>0.31606439052186719</v>
      </c>
      <c r="H86" s="19">
        <v>75.526999999999987</v>
      </c>
      <c r="I86" s="140">
        <v>104.81</v>
      </c>
      <c r="J86" s="214">
        <f t="shared" si="31"/>
        <v>3.9708163635046381E-3</v>
      </c>
      <c r="K86" s="215">
        <f t="shared" si="32"/>
        <v>5.7299553658290312E-3</v>
      </c>
      <c r="L86" s="52">
        <f t="shared" si="27"/>
        <v>0.38771565135646879</v>
      </c>
      <c r="N86" s="40">
        <f t="shared" si="28"/>
        <v>3.5864475996011205</v>
      </c>
      <c r="O86" s="143">
        <f t="shared" si="28"/>
        <v>3.7817066570449223</v>
      </c>
      <c r="P86" s="52">
        <f t="shared" si="33"/>
        <v>5.4443582966475855E-2</v>
      </c>
    </row>
    <row r="87" spans="1:16" ht="20.100000000000001" customHeight="1" x14ac:dyDescent="0.25">
      <c r="A87" s="38" t="s">
        <v>200</v>
      </c>
      <c r="B87" s="19">
        <v>157.86000000000001</v>
      </c>
      <c r="C87" s="140">
        <v>272.77</v>
      </c>
      <c r="D87" s="247">
        <f t="shared" si="29"/>
        <v>2.7145184953870733E-3</v>
      </c>
      <c r="E87" s="215">
        <f t="shared" si="30"/>
        <v>4.8526132363889956E-3</v>
      </c>
      <c r="F87" s="52">
        <f t="shared" si="26"/>
        <v>0.72792347649816269</v>
      </c>
      <c r="H87" s="19">
        <v>86.956000000000003</v>
      </c>
      <c r="I87" s="140">
        <v>98.524000000000001</v>
      </c>
      <c r="J87" s="214">
        <f t="shared" si="31"/>
        <v>4.5716936685544166E-3</v>
      </c>
      <c r="K87" s="215">
        <f t="shared" si="32"/>
        <v>5.3863001856973526E-3</v>
      </c>
      <c r="L87" s="52">
        <f t="shared" si="27"/>
        <v>0.13303279819678915</v>
      </c>
      <c r="N87" s="40">
        <f t="shared" si="28"/>
        <v>5.5084251868744447</v>
      </c>
      <c r="O87" s="143">
        <f t="shared" si="28"/>
        <v>3.6119807896762843</v>
      </c>
      <c r="P87" s="52">
        <f t="shared" si="33"/>
        <v>-0.34428068510706755</v>
      </c>
    </row>
    <row r="88" spans="1:16" ht="20.100000000000001" customHeight="1" x14ac:dyDescent="0.25">
      <c r="A88" s="38" t="s">
        <v>203</v>
      </c>
      <c r="B88" s="19">
        <v>94.03</v>
      </c>
      <c r="C88" s="140">
        <v>182.7</v>
      </c>
      <c r="D88" s="247">
        <f t="shared" si="29"/>
        <v>1.6169148240291807E-3</v>
      </c>
      <c r="E88" s="215">
        <f t="shared" si="30"/>
        <v>3.2502564002209531E-3</v>
      </c>
      <c r="F88" s="52">
        <f t="shared" ref="F88:F94" si="34">(C88-B88)/B88</f>
        <v>0.94299691587791112</v>
      </c>
      <c r="H88" s="19">
        <v>37.03</v>
      </c>
      <c r="I88" s="140">
        <v>83.724000000000004</v>
      </c>
      <c r="J88" s="214">
        <f t="shared" si="31"/>
        <v>1.9468445713529835E-3</v>
      </c>
      <c r="K88" s="215">
        <f t="shared" si="32"/>
        <v>4.5771852213402336E-3</v>
      </c>
      <c r="L88" s="52">
        <f t="shared" ref="L88:L95" si="35">(I88-H88)/H88</f>
        <v>1.2609775857412908</v>
      </c>
      <c r="N88" s="40">
        <f t="shared" si="28"/>
        <v>3.9381048601510154</v>
      </c>
      <c r="O88" s="143">
        <f t="shared" si="28"/>
        <v>4.5825944170771757</v>
      </c>
      <c r="P88" s="52">
        <f t="shared" si="33"/>
        <v>0.1636547476040153</v>
      </c>
    </row>
    <row r="89" spans="1:16" ht="20.100000000000001" customHeight="1" x14ac:dyDescent="0.25">
      <c r="A89" s="38" t="s">
        <v>174</v>
      </c>
      <c r="B89" s="19">
        <v>140.17000000000002</v>
      </c>
      <c r="C89" s="140">
        <v>352.84999999999997</v>
      </c>
      <c r="D89" s="247">
        <f t="shared" si="29"/>
        <v>2.4103259692031297E-3</v>
      </c>
      <c r="E89" s="215">
        <f t="shared" si="30"/>
        <v>6.2772466930375659E-3</v>
      </c>
      <c r="F89" s="52">
        <f t="shared" si="34"/>
        <v>1.5173004209174568</v>
      </c>
      <c r="H89" s="19">
        <v>48.066000000000003</v>
      </c>
      <c r="I89" s="140">
        <v>74.802999999999997</v>
      </c>
      <c r="J89" s="214">
        <f t="shared" si="31"/>
        <v>2.5270599828963679E-3</v>
      </c>
      <c r="K89" s="215">
        <f t="shared" si="32"/>
        <v>4.089474775594972E-3</v>
      </c>
      <c r="L89" s="52">
        <f t="shared" si="35"/>
        <v>0.55625598135896459</v>
      </c>
      <c r="N89" s="40">
        <f t="shared" si="28"/>
        <v>3.4291217806948704</v>
      </c>
      <c r="O89" s="143">
        <f t="shared" si="28"/>
        <v>2.1199659912143973</v>
      </c>
      <c r="P89" s="52">
        <f t="shared" si="33"/>
        <v>-0.38177582285082579</v>
      </c>
    </row>
    <row r="90" spans="1:16" ht="20.100000000000001" customHeight="1" x14ac:dyDescent="0.25">
      <c r="A90" s="38" t="s">
        <v>206</v>
      </c>
      <c r="B90" s="19"/>
      <c r="C90" s="140">
        <v>272.7</v>
      </c>
      <c r="D90" s="247">
        <f t="shared" si="29"/>
        <v>0</v>
      </c>
      <c r="E90" s="215">
        <f t="shared" si="30"/>
        <v>4.8513679274233938E-3</v>
      </c>
      <c r="F90" s="52"/>
      <c r="H90" s="19"/>
      <c r="I90" s="140">
        <v>72.533999999999992</v>
      </c>
      <c r="J90" s="214">
        <f t="shared" si="31"/>
        <v>0</v>
      </c>
      <c r="K90" s="215">
        <f t="shared" si="32"/>
        <v>3.9654287043702219E-3</v>
      </c>
      <c r="L90" s="52"/>
      <c r="N90" s="40"/>
      <c r="O90" s="143">
        <f t="shared" si="28"/>
        <v>2.6598459845984594</v>
      </c>
      <c r="P90" s="52"/>
    </row>
    <row r="91" spans="1:16" ht="20.100000000000001" customHeight="1" x14ac:dyDescent="0.25">
      <c r="A91" s="38" t="s">
        <v>209</v>
      </c>
      <c r="B91" s="19"/>
      <c r="C91" s="140">
        <v>242.44</v>
      </c>
      <c r="D91" s="247">
        <f t="shared" si="29"/>
        <v>0</v>
      </c>
      <c r="E91" s="215">
        <f t="shared" si="30"/>
        <v>4.3130386517217728E-3</v>
      </c>
      <c r="F91" s="52"/>
      <c r="H91" s="19"/>
      <c r="I91" s="140">
        <v>56.192</v>
      </c>
      <c r="J91" s="214">
        <f t="shared" si="31"/>
        <v>0</v>
      </c>
      <c r="K91" s="215">
        <f t="shared" si="32"/>
        <v>3.072012707915895E-3</v>
      </c>
      <c r="L91" s="52"/>
      <c r="N91" s="40"/>
      <c r="O91" s="143">
        <f t="shared" si="28"/>
        <v>2.3177693449925756</v>
      </c>
      <c r="P91" s="52"/>
    </row>
    <row r="92" spans="1:16" ht="20.100000000000001" customHeight="1" x14ac:dyDescent="0.25">
      <c r="A92" s="38" t="s">
        <v>210</v>
      </c>
      <c r="B92" s="19">
        <v>90.79</v>
      </c>
      <c r="C92" s="140">
        <v>194.85999999999999</v>
      </c>
      <c r="D92" s="247">
        <f t="shared" si="29"/>
        <v>1.5612006473849764E-3</v>
      </c>
      <c r="E92" s="215">
        <f t="shared" si="30"/>
        <v>3.466584357674083E-3</v>
      </c>
      <c r="F92" s="52">
        <f t="shared" si="34"/>
        <v>1.1462716158167197</v>
      </c>
      <c r="H92" s="19">
        <v>29.968999999999998</v>
      </c>
      <c r="I92" s="140">
        <v>49.727999999999994</v>
      </c>
      <c r="J92" s="214">
        <f t="shared" si="31"/>
        <v>1.575613960542197E-3</v>
      </c>
      <c r="K92" s="215">
        <f t="shared" si="32"/>
        <v>2.7186262802399203E-3</v>
      </c>
      <c r="L92" s="52">
        <f t="shared" si="35"/>
        <v>0.65931462511261629</v>
      </c>
      <c r="N92" s="40">
        <f t="shared" si="28"/>
        <v>3.3009141975988538</v>
      </c>
      <c r="O92" s="143">
        <f t="shared" si="28"/>
        <v>2.5519860412603919</v>
      </c>
      <c r="P92" s="52">
        <f t="shared" ref="P92:P93" si="36">(O92-N92)/N92</f>
        <v>-0.22688507228792745</v>
      </c>
    </row>
    <row r="93" spans="1:16" ht="20.100000000000001" customHeight="1" x14ac:dyDescent="0.25">
      <c r="A93" s="38" t="s">
        <v>199</v>
      </c>
      <c r="B93" s="19">
        <v>100.47</v>
      </c>
      <c r="C93" s="140">
        <v>94.02</v>
      </c>
      <c r="D93" s="247">
        <f t="shared" si="29"/>
        <v>1.7276553479763032E-3</v>
      </c>
      <c r="E93" s="215">
        <f t="shared" si="30"/>
        <v>1.672627842084149E-3</v>
      </c>
      <c r="F93" s="52">
        <f t="shared" si="34"/>
        <v>-6.4198268139743234E-2</v>
      </c>
      <c r="H93" s="19">
        <v>54.624000000000002</v>
      </c>
      <c r="I93" s="140">
        <v>42.127000000000002</v>
      </c>
      <c r="J93" s="214">
        <f t="shared" si="31"/>
        <v>2.8718454730106771E-3</v>
      </c>
      <c r="K93" s="215">
        <f t="shared" si="32"/>
        <v>2.303080142126511E-3</v>
      </c>
      <c r="L93" s="52">
        <f t="shared" si="35"/>
        <v>-0.22878222026947861</v>
      </c>
      <c r="N93" s="40">
        <f t="shared" si="28"/>
        <v>5.4368468199462523</v>
      </c>
      <c r="O93" s="143">
        <f t="shared" si="28"/>
        <v>4.480642416507127</v>
      </c>
      <c r="P93" s="52">
        <f t="shared" si="36"/>
        <v>-0.17587481036454475</v>
      </c>
    </row>
    <row r="94" spans="1:16" ht="20.100000000000001" customHeight="1" x14ac:dyDescent="0.25">
      <c r="A94" s="38" t="s">
        <v>191</v>
      </c>
      <c r="B94" s="19">
        <v>7.7700000000000005</v>
      </c>
      <c r="C94" s="140">
        <v>68.710000000000008</v>
      </c>
      <c r="D94" s="247">
        <f t="shared" si="29"/>
        <v>1.3361084954489774E-4</v>
      </c>
      <c r="E94" s="215">
        <f t="shared" si="30"/>
        <v>1.2223597003786632E-3</v>
      </c>
      <c r="F94" s="52">
        <f t="shared" si="34"/>
        <v>7.8429858429858434</v>
      </c>
      <c r="H94" s="19">
        <v>5.3769999999999998</v>
      </c>
      <c r="I94" s="140">
        <v>40.569999999999993</v>
      </c>
      <c r="J94" s="214">
        <f t="shared" si="31"/>
        <v>2.8269466000985666E-4</v>
      </c>
      <c r="K94" s="215">
        <f t="shared" si="32"/>
        <v>2.2179590610789408E-3</v>
      </c>
      <c r="L94" s="52">
        <f t="shared" si="35"/>
        <v>6.5450994978612593</v>
      </c>
      <c r="N94" s="40">
        <f t="shared" ref="N94" si="37">(H94/B94)*10</f>
        <v>6.9202059202059196</v>
      </c>
      <c r="O94" s="143">
        <f t="shared" ref="O94" si="38">(I94/C94)*10</f>
        <v>5.9045262698297174</v>
      </c>
      <c r="P94" s="52">
        <f t="shared" ref="P94" si="39">(O94-N94)/N94</f>
        <v>-0.14677014847355574</v>
      </c>
    </row>
    <row r="95" spans="1:16" ht="20.100000000000001" customHeight="1" thickBot="1" x14ac:dyDescent="0.3">
      <c r="A95" s="8" t="s">
        <v>17</v>
      </c>
      <c r="B95" s="19">
        <f>B96-SUM(B68:B94)</f>
        <v>2769.0599999999904</v>
      </c>
      <c r="C95" s="140">
        <f>C96-SUM(C68:C94)</f>
        <v>975.56999999999971</v>
      </c>
      <c r="D95" s="247">
        <f t="shared" si="29"/>
        <v>4.7616017894567986E-2</v>
      </c>
      <c r="E95" s="215">
        <f t="shared" si="30"/>
        <v>1.7355515251032044E-2</v>
      </c>
      <c r="F95" s="52">
        <f>(C95-B95)/B95</f>
        <v>-0.64768910749496111</v>
      </c>
      <c r="H95" s="19">
        <f>H96-SUM(H68:H94)</f>
        <v>794.60400000001027</v>
      </c>
      <c r="I95" s="140">
        <f>I96-SUM(I68:I94)</f>
        <v>270.94499999999607</v>
      </c>
      <c r="J95" s="214">
        <f t="shared" si="31"/>
        <v>4.1776140528635868E-2</v>
      </c>
      <c r="K95" s="215">
        <f t="shared" si="32"/>
        <v>1.48125441903876E-2</v>
      </c>
      <c r="L95" s="52">
        <f t="shared" si="35"/>
        <v>-0.65901883202199762</v>
      </c>
      <c r="N95" s="40">
        <f t="shared" si="28"/>
        <v>2.8695802907846457</v>
      </c>
      <c r="O95" s="143">
        <f t="shared" si="28"/>
        <v>2.7772994249515275</v>
      </c>
      <c r="P95" s="52">
        <f>(O95-N95)/N95</f>
        <v>-3.2158314625127755E-2</v>
      </c>
    </row>
    <row r="96" spans="1:16" ht="26.25" customHeight="1" thickBot="1" x14ac:dyDescent="0.3">
      <c r="A96" s="12" t="s">
        <v>18</v>
      </c>
      <c r="B96" s="17">
        <v>58153.959999999992</v>
      </c>
      <c r="C96" s="145">
        <v>56210.95</v>
      </c>
      <c r="D96" s="243">
        <f>SUM(D68:D95)</f>
        <v>1</v>
      </c>
      <c r="E96" s="244">
        <f>SUM(E68:E95)</f>
        <v>1</v>
      </c>
      <c r="F96" s="57">
        <f>(C96-B96)/B96</f>
        <v>-3.3411482210325749E-2</v>
      </c>
      <c r="G96" s="1"/>
      <c r="H96" s="17">
        <v>19020.522000000004</v>
      </c>
      <c r="I96" s="145">
        <v>18291.590999999997</v>
      </c>
      <c r="J96" s="255">
        <f t="shared" si="31"/>
        <v>1</v>
      </c>
      <c r="K96" s="244">
        <f t="shared" si="32"/>
        <v>1</v>
      </c>
      <c r="L96" s="57">
        <f>(I96-H96)/H96</f>
        <v>-3.8323396171777387E-2</v>
      </c>
      <c r="M96" s="1"/>
      <c r="N96" s="37">
        <f t="shared" si="28"/>
        <v>3.2707182795462266</v>
      </c>
      <c r="O96" s="150">
        <f t="shared" si="28"/>
        <v>3.254097466774712</v>
      </c>
      <c r="P96" s="57">
        <f>(O96-N96)/N96</f>
        <v>-5.0817011282978967E-3</v>
      </c>
    </row>
  </sheetData>
  <mergeCells count="33">
    <mergeCell ref="N66:O66"/>
    <mergeCell ref="J37:K37"/>
    <mergeCell ref="N37:O37"/>
    <mergeCell ref="N65:O65"/>
    <mergeCell ref="A65:A67"/>
    <mergeCell ref="B65:C65"/>
    <mergeCell ref="D65:E65"/>
    <mergeCell ref="H65:I65"/>
    <mergeCell ref="J65:K65"/>
    <mergeCell ref="B66:C66"/>
    <mergeCell ref="D66:E66"/>
    <mergeCell ref="H66:I66"/>
    <mergeCell ref="J66:K66"/>
    <mergeCell ref="B5:C5"/>
    <mergeCell ref="B37:C37"/>
    <mergeCell ref="D37:E37"/>
    <mergeCell ref="H37:I37"/>
    <mergeCell ref="A4:A6"/>
    <mergeCell ref="B4:C4"/>
    <mergeCell ref="D4:E4"/>
    <mergeCell ref="H4:I4"/>
    <mergeCell ref="D5:E5"/>
    <mergeCell ref="A36:A38"/>
    <mergeCell ref="B36:C36"/>
    <mergeCell ref="D36:E36"/>
    <mergeCell ref="H36:I36"/>
    <mergeCell ref="J4:K4"/>
    <mergeCell ref="N4:O4"/>
    <mergeCell ref="J36:K36"/>
    <mergeCell ref="H5:I5"/>
    <mergeCell ref="J5:K5"/>
    <mergeCell ref="N5:O5"/>
    <mergeCell ref="N36:O36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ignoredErrors>
    <ignoredError sqref="L59:L60 P59:P60 D68:E76 J68:K76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E7D33179-C455-47CC-99A3-1C040EEC3DB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P7:P33 L7:L33 F7:F33</xm:sqref>
        </x14:conditionalFormatting>
        <x14:conditionalFormatting xmlns:xm="http://schemas.microsoft.com/office/excel/2006/main">
          <x14:cfRule type="iconSet" priority="2" id="{B8E413CC-7A83-41E4-9C5F-00A63650AEA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1" id="{0EDB4E40-4974-4A9A-93C8-B1C5B077090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  <x14:conditionalFormatting xmlns:xm="http://schemas.microsoft.com/office/excel/2006/main">
          <x14:cfRule type="iconSet" priority="4" id="{3D2DDBB5-0E7B-4694-9B29-204D5FC62C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5" id="{2E6D66AD-A64C-4B34-A720-EC80B1D85AA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olha10">
    <pageSetUpPr fitToPage="1"/>
  </sheetPr>
  <dimension ref="A1:S19"/>
  <sheetViews>
    <sheetView showGridLines="0" workbookViewId="0">
      <selection activeCell="S14" sqref="S14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9" max="9" width="10.85546875" customWidth="1"/>
    <col min="10" max="10" width="2.140625" customWidth="1"/>
    <col min="15" max="15" width="10.85546875" customWidth="1"/>
    <col min="16" max="16" width="2" customWidth="1"/>
    <col min="17" max="18" width="9.140625" style="34"/>
    <col min="19" max="19" width="10.85546875" customWidth="1"/>
  </cols>
  <sheetData>
    <row r="1" spans="1:19" ht="15.75" x14ac:dyDescent="0.25">
      <c r="A1" s="30" t="s">
        <v>117</v>
      </c>
      <c r="B1" s="4"/>
    </row>
    <row r="3" spans="1:19" ht="15.75" thickBot="1" x14ac:dyDescent="0.3"/>
    <row r="4" spans="1:19" x14ac:dyDescent="0.25">
      <c r="A4" s="337" t="s">
        <v>16</v>
      </c>
      <c r="B4" s="330"/>
      <c r="C4" s="330"/>
      <c r="D4" s="330"/>
      <c r="E4" s="352" t="s">
        <v>1</v>
      </c>
      <c r="F4" s="353"/>
      <c r="G4" s="350" t="s">
        <v>104</v>
      </c>
      <c r="H4" s="350"/>
      <c r="I4" s="130" t="s">
        <v>0</v>
      </c>
      <c r="K4" s="354" t="s">
        <v>19</v>
      </c>
      <c r="L4" s="350"/>
      <c r="M4" s="348" t="s">
        <v>104</v>
      </c>
      <c r="N4" s="349"/>
      <c r="O4" s="130" t="s">
        <v>0</v>
      </c>
      <c r="Q4" s="360" t="s">
        <v>22</v>
      </c>
      <c r="R4" s="350"/>
      <c r="S4" s="130" t="s">
        <v>0</v>
      </c>
    </row>
    <row r="5" spans="1:19" x14ac:dyDescent="0.25">
      <c r="A5" s="351"/>
      <c r="B5" s="331"/>
      <c r="C5" s="331"/>
      <c r="D5" s="331"/>
      <c r="E5" s="355" t="s">
        <v>56</v>
      </c>
      <c r="F5" s="356"/>
      <c r="G5" s="357" t="str">
        <f>E5</f>
        <v>jan</v>
      </c>
      <c r="H5" s="357"/>
      <c r="I5" s="131" t="s">
        <v>136</v>
      </c>
      <c r="K5" s="358" t="str">
        <f>E5</f>
        <v>jan</v>
      </c>
      <c r="L5" s="357"/>
      <c r="M5" s="359" t="str">
        <f>E5</f>
        <v>jan</v>
      </c>
      <c r="N5" s="347"/>
      <c r="O5" s="131" t="str">
        <f>I5</f>
        <v>2023/2022</v>
      </c>
      <c r="Q5" s="358" t="str">
        <f>E5</f>
        <v>jan</v>
      </c>
      <c r="R5" s="356"/>
      <c r="S5" s="131" t="str">
        <f>O5</f>
        <v>2023/2022</v>
      </c>
    </row>
    <row r="6" spans="1:19" ht="19.5" customHeight="1" thickBot="1" x14ac:dyDescent="0.3">
      <c r="A6" s="338"/>
      <c r="B6" s="361"/>
      <c r="C6" s="361"/>
      <c r="D6" s="361"/>
      <c r="E6" s="99">
        <v>2022</v>
      </c>
      <c r="F6" s="144">
        <v>2023</v>
      </c>
      <c r="G6" s="68">
        <f>E6</f>
        <v>2022</v>
      </c>
      <c r="H6" s="137">
        <f>F6</f>
        <v>2023</v>
      </c>
      <c r="I6" s="131" t="s">
        <v>1</v>
      </c>
      <c r="K6" s="16">
        <f>E6</f>
        <v>2022</v>
      </c>
      <c r="L6" s="138">
        <f>F6</f>
        <v>2023</v>
      </c>
      <c r="M6" s="136">
        <f>G6</f>
        <v>2022</v>
      </c>
      <c r="N6" s="137">
        <f>H6</f>
        <v>2023</v>
      </c>
      <c r="O6" s="260">
        <v>1000</v>
      </c>
      <c r="Q6" s="16">
        <f>E6</f>
        <v>2022</v>
      </c>
      <c r="R6" s="138">
        <f>F6</f>
        <v>2023</v>
      </c>
      <c r="S6" s="131"/>
    </row>
    <row r="7" spans="1:19" ht="24" customHeight="1" thickBot="1" x14ac:dyDescent="0.3">
      <c r="A7" s="12" t="s">
        <v>20</v>
      </c>
      <c r="B7" s="13"/>
      <c r="C7" s="13"/>
      <c r="D7" s="13"/>
      <c r="E7" s="17">
        <v>20101.12</v>
      </c>
      <c r="F7" s="145">
        <v>19864.530000000002</v>
      </c>
      <c r="G7" s="243">
        <f>E7/E15</f>
        <v>0.39823431554368532</v>
      </c>
      <c r="H7" s="244">
        <f>F7/F15</f>
        <v>0.44318843528581819</v>
      </c>
      <c r="I7" s="164">
        <f t="shared" ref="I7:I18" si="0">(F7-E7)/E7</f>
        <v>-1.1769990925878583E-2</v>
      </c>
      <c r="J7" s="1"/>
      <c r="K7" s="17">
        <v>5465.0609999999997</v>
      </c>
      <c r="L7" s="145">
        <v>5584.0989999999993</v>
      </c>
      <c r="M7" s="243">
        <f>K7/K15</f>
        <v>0.31970270378889393</v>
      </c>
      <c r="N7" s="244">
        <f>L7/L15</f>
        <v>0.3649396582581067</v>
      </c>
      <c r="O7" s="164">
        <f t="shared" ref="O7:O18" si="1">(L7-K7)/K7</f>
        <v>2.1781641595583209E-2</v>
      </c>
      <c r="P7" s="1"/>
      <c r="Q7" s="187">
        <f t="shared" ref="Q7:Q18" si="2">(K7/E7)*10</f>
        <v>2.7187843264454914</v>
      </c>
      <c r="R7" s="188">
        <f t="shared" ref="R7:R18" si="3">(L7/F7)*10</f>
        <v>2.8110904209664151</v>
      </c>
      <c r="S7" s="55">
        <f>(R7-Q7)/Q7</f>
        <v>3.3951238288034313E-2</v>
      </c>
    </row>
    <row r="8" spans="1:19" s="3" customFormat="1" ht="24" customHeight="1" x14ac:dyDescent="0.25">
      <c r="A8" s="46"/>
      <c r="B8" s="177" t="s">
        <v>33</v>
      </c>
      <c r="C8" s="177"/>
      <c r="D8" s="178"/>
      <c r="E8" s="180">
        <v>18457.509999999998</v>
      </c>
      <c r="F8" s="181">
        <v>17884.910000000003</v>
      </c>
      <c r="G8" s="245">
        <f>E8/E7</f>
        <v>0.91823291438487009</v>
      </c>
      <c r="H8" s="246">
        <f>F8/F7</f>
        <v>0.90034397994817905</v>
      </c>
      <c r="I8" s="206">
        <f t="shared" si="0"/>
        <v>-3.1022602723769076E-2</v>
      </c>
      <c r="K8" s="180">
        <v>5162.817</v>
      </c>
      <c r="L8" s="181">
        <v>5219.4169999999995</v>
      </c>
      <c r="M8" s="250">
        <f>K8/K7</f>
        <v>0.94469521932143119</v>
      </c>
      <c r="N8" s="246">
        <f>L8/L7</f>
        <v>0.93469277675771867</v>
      </c>
      <c r="O8" s="207">
        <f t="shared" si="1"/>
        <v>1.0963007210985681E-2</v>
      </c>
      <c r="Q8" s="189">
        <f t="shared" si="2"/>
        <v>2.7971362334356042</v>
      </c>
      <c r="R8" s="190">
        <f t="shared" si="3"/>
        <v>2.9183356248368031</v>
      </c>
      <c r="S8" s="182">
        <f t="shared" ref="S8:S18" si="4">(R8-Q8)/Q8</f>
        <v>4.3329813525862751E-2</v>
      </c>
    </row>
    <row r="9" spans="1:19" ht="24" customHeight="1" x14ac:dyDescent="0.25">
      <c r="A9" s="8"/>
      <c r="B9" t="s">
        <v>37</v>
      </c>
      <c r="E9" s="19">
        <v>1643.1799999999998</v>
      </c>
      <c r="F9" s="140">
        <v>1974.11</v>
      </c>
      <c r="G9" s="247">
        <f>E9/E7</f>
        <v>8.1745693772287312E-2</v>
      </c>
      <c r="H9" s="215">
        <f>F9/F7</f>
        <v>9.937864122634664E-2</v>
      </c>
      <c r="I9" s="182">
        <f t="shared" si="0"/>
        <v>0.20139607346730126</v>
      </c>
      <c r="K9" s="19">
        <v>300.93799999999999</v>
      </c>
      <c r="L9" s="140">
        <v>352.85099999999994</v>
      </c>
      <c r="M9" s="247">
        <f>K9/K7</f>
        <v>5.5065808048620137E-2</v>
      </c>
      <c r="N9" s="215">
        <f>L9/L7</f>
        <v>6.3188528713405689E-2</v>
      </c>
      <c r="O9" s="182">
        <f t="shared" si="1"/>
        <v>0.1725039709175975</v>
      </c>
      <c r="Q9" s="189">
        <f t="shared" si="2"/>
        <v>1.831436604632481</v>
      </c>
      <c r="R9" s="190">
        <f t="shared" si="3"/>
        <v>1.7873927997933245</v>
      </c>
      <c r="S9" s="182">
        <f t="shared" si="4"/>
        <v>-2.4048773912103208E-2</v>
      </c>
    </row>
    <row r="10" spans="1:19" ht="24" customHeight="1" thickBot="1" x14ac:dyDescent="0.3">
      <c r="A10" s="8"/>
      <c r="B10" t="s">
        <v>36</v>
      </c>
      <c r="E10" s="19">
        <v>0.43</v>
      </c>
      <c r="F10" s="140">
        <v>5.51</v>
      </c>
      <c r="G10" s="247">
        <f>E10/E7</f>
        <v>2.1391842842587877E-5</v>
      </c>
      <c r="H10" s="215">
        <f>F10/F7</f>
        <v>2.7737882547435049E-4</v>
      </c>
      <c r="I10" s="186">
        <f t="shared" si="0"/>
        <v>11.813953488372093</v>
      </c>
      <c r="K10" s="19">
        <v>1.306</v>
      </c>
      <c r="L10" s="140">
        <v>11.831</v>
      </c>
      <c r="M10" s="247">
        <f>K10/K7</f>
        <v>2.3897262994868678E-4</v>
      </c>
      <c r="N10" s="215">
        <f>L10/L7</f>
        <v>2.1186945288756524E-3</v>
      </c>
      <c r="O10" s="209">
        <f t="shared" si="1"/>
        <v>8.0589586523736578</v>
      </c>
      <c r="Q10" s="189">
        <f t="shared" si="2"/>
        <v>30.372093023255818</v>
      </c>
      <c r="R10" s="190">
        <f t="shared" si="3"/>
        <v>21.47186932849365</v>
      </c>
      <c r="S10" s="182">
        <f t="shared" si="4"/>
        <v>-0.29303952440641134</v>
      </c>
    </row>
    <row r="11" spans="1:19" ht="24" customHeight="1" thickBot="1" x14ac:dyDescent="0.3">
      <c r="A11" s="12" t="s">
        <v>21</v>
      </c>
      <c r="B11" s="13"/>
      <c r="C11" s="13"/>
      <c r="D11" s="13"/>
      <c r="E11" s="17">
        <v>30374.49</v>
      </c>
      <c r="F11" s="145">
        <v>24957.330000000005</v>
      </c>
      <c r="G11" s="243">
        <f>E11/E15</f>
        <v>0.60176568445631462</v>
      </c>
      <c r="H11" s="244">
        <f>F11/F15</f>
        <v>0.55681156471418203</v>
      </c>
      <c r="I11" s="164">
        <f t="shared" si="0"/>
        <v>-0.1783457104958798</v>
      </c>
      <c r="J11" s="1"/>
      <c r="K11" s="17">
        <v>11629.135999999999</v>
      </c>
      <c r="L11" s="145">
        <v>9717.3319999999985</v>
      </c>
      <c r="M11" s="243">
        <f>K11/K15</f>
        <v>0.68029729621110591</v>
      </c>
      <c r="N11" s="244">
        <f>L11/L15</f>
        <v>0.6350603417418933</v>
      </c>
      <c r="O11" s="164">
        <f t="shared" si="1"/>
        <v>-0.16439776781353321</v>
      </c>
      <c r="Q11" s="191">
        <f t="shared" si="2"/>
        <v>3.8285864223563908</v>
      </c>
      <c r="R11" s="192">
        <f t="shared" si="3"/>
        <v>3.8935783595440681</v>
      </c>
      <c r="S11" s="57">
        <f t="shared" si="4"/>
        <v>1.6975439501160979E-2</v>
      </c>
    </row>
    <row r="12" spans="1:19" s="3" customFormat="1" ht="24" customHeight="1" x14ac:dyDescent="0.25">
      <c r="A12" s="46"/>
      <c r="B12" s="3" t="s">
        <v>33</v>
      </c>
      <c r="E12" s="31">
        <v>29346.2</v>
      </c>
      <c r="F12" s="141">
        <v>24708.880000000005</v>
      </c>
      <c r="G12" s="247">
        <f>E12/E11</f>
        <v>0.96614626286729421</v>
      </c>
      <c r="H12" s="215">
        <f>F12/F11</f>
        <v>0.99004500882105573</v>
      </c>
      <c r="I12" s="206">
        <f t="shared" si="0"/>
        <v>-0.15802114072690829</v>
      </c>
      <c r="K12" s="31">
        <v>11428.506999999998</v>
      </c>
      <c r="L12" s="141">
        <v>9662.0519999999979</v>
      </c>
      <c r="M12" s="247">
        <f>K12/K11</f>
        <v>0.9827477294959831</v>
      </c>
      <c r="N12" s="215">
        <f>L12/L11</f>
        <v>0.99431119570680504</v>
      </c>
      <c r="O12" s="206">
        <f t="shared" si="1"/>
        <v>-0.15456568386404282</v>
      </c>
      <c r="Q12" s="189">
        <f t="shared" si="2"/>
        <v>3.894373717891924</v>
      </c>
      <c r="R12" s="190">
        <f t="shared" si="3"/>
        <v>3.9103561148866302</v>
      </c>
      <c r="S12" s="182">
        <f t="shared" si="4"/>
        <v>4.1039710496396948E-3</v>
      </c>
    </row>
    <row r="13" spans="1:19" ht="24" customHeight="1" x14ac:dyDescent="0.25">
      <c r="A13" s="8"/>
      <c r="B13" s="3" t="s">
        <v>37</v>
      </c>
      <c r="D13" s="3"/>
      <c r="E13" s="19">
        <v>1028.29</v>
      </c>
      <c r="F13" s="140">
        <v>248.36</v>
      </c>
      <c r="G13" s="247">
        <f>E13/E11</f>
        <v>3.3853737132705765E-2</v>
      </c>
      <c r="H13" s="215">
        <f>F13/F11</f>
        <v>9.9513850239588923E-3</v>
      </c>
      <c r="I13" s="182">
        <f t="shared" si="0"/>
        <v>-0.75847280436452746</v>
      </c>
      <c r="K13" s="19">
        <v>200.62900000000002</v>
      </c>
      <c r="L13" s="140">
        <v>55.142999999999994</v>
      </c>
      <c r="M13" s="247">
        <f>K13/K11</f>
        <v>1.7252270504016811E-2</v>
      </c>
      <c r="N13" s="215">
        <f>L13/L11</f>
        <v>5.6747057731484319E-3</v>
      </c>
      <c r="O13" s="182">
        <f t="shared" si="1"/>
        <v>-0.72514940512089476</v>
      </c>
      <c r="Q13" s="189">
        <f t="shared" si="2"/>
        <v>1.951093563099904</v>
      </c>
      <c r="R13" s="190">
        <f t="shared" si="3"/>
        <v>2.2202850700595906</v>
      </c>
      <c r="S13" s="182">
        <f t="shared" si="4"/>
        <v>0.13796955310128453</v>
      </c>
    </row>
    <row r="14" spans="1:19" ht="24" customHeight="1" thickBot="1" x14ac:dyDescent="0.3">
      <c r="A14" s="8"/>
      <c r="B14" t="s">
        <v>36</v>
      </c>
      <c r="E14" s="19"/>
      <c r="F14" s="140">
        <v>0.09</v>
      </c>
      <c r="G14" s="247">
        <f>E14/E11</f>
        <v>0</v>
      </c>
      <c r="H14" s="215">
        <f>F14/F11</f>
        <v>3.6061549853289588E-6</v>
      </c>
      <c r="I14" s="186"/>
      <c r="K14" s="19"/>
      <c r="L14" s="140">
        <v>0.13700000000000001</v>
      </c>
      <c r="M14" s="247">
        <f>K14/K11</f>
        <v>0</v>
      </c>
      <c r="N14" s="215">
        <f>L14/L11</f>
        <v>1.4098520046448966E-5</v>
      </c>
      <c r="O14" s="209"/>
      <c r="Q14" s="189"/>
      <c r="R14" s="190">
        <f t="shared" si="3"/>
        <v>15.222222222222223</v>
      </c>
      <c r="S14" s="182"/>
    </row>
    <row r="15" spans="1:19" ht="24" customHeight="1" thickBot="1" x14ac:dyDescent="0.3">
      <c r="A15" s="12" t="s">
        <v>12</v>
      </c>
      <c r="B15" s="13"/>
      <c r="C15" s="13"/>
      <c r="D15" s="13"/>
      <c r="E15" s="17">
        <v>50475.61</v>
      </c>
      <c r="F15" s="145">
        <v>44821.86</v>
      </c>
      <c r="G15" s="243">
        <f>G7+G11</f>
        <v>1</v>
      </c>
      <c r="H15" s="244">
        <f>H7+H11</f>
        <v>1.0000000000000002</v>
      </c>
      <c r="I15" s="164">
        <f t="shared" si="0"/>
        <v>-0.11200954282672364</v>
      </c>
      <c r="J15" s="1"/>
      <c r="K15" s="17">
        <v>17094.197</v>
      </c>
      <c r="L15" s="145">
        <v>15301.430999999999</v>
      </c>
      <c r="M15" s="243">
        <f>M7+M11</f>
        <v>0.99999999999999978</v>
      </c>
      <c r="N15" s="244">
        <f>N7+N11</f>
        <v>1</v>
      </c>
      <c r="O15" s="164">
        <f t="shared" si="1"/>
        <v>-0.10487570723561929</v>
      </c>
      <c r="Q15" s="191">
        <f t="shared" si="2"/>
        <v>3.3866251443023669</v>
      </c>
      <c r="R15" s="192">
        <f t="shared" si="3"/>
        <v>3.4138322238300685</v>
      </c>
      <c r="S15" s="57">
        <f t="shared" si="4"/>
        <v>8.0336849720361002E-3</v>
      </c>
    </row>
    <row r="16" spans="1:19" s="42" customFormat="1" ht="24" customHeight="1" x14ac:dyDescent="0.25">
      <c r="A16" s="179"/>
      <c r="B16" s="177" t="s">
        <v>33</v>
      </c>
      <c r="C16" s="177"/>
      <c r="D16" s="178"/>
      <c r="E16" s="180">
        <f>E8+E12</f>
        <v>47803.71</v>
      </c>
      <c r="F16" s="181">
        <f t="shared" ref="F16:F17" si="5">F8+F12</f>
        <v>42593.790000000008</v>
      </c>
      <c r="G16" s="245">
        <f>E16/E15</f>
        <v>0.94706552332898997</v>
      </c>
      <c r="H16" s="246">
        <f>F16/F15</f>
        <v>0.95029055019135766</v>
      </c>
      <c r="I16" s="207">
        <f t="shared" si="0"/>
        <v>-0.10898568332876238</v>
      </c>
      <c r="J16" s="3"/>
      <c r="K16" s="180">
        <f t="shared" ref="K16:L18" si="6">K8+K12</f>
        <v>16591.323999999997</v>
      </c>
      <c r="L16" s="181">
        <f t="shared" si="6"/>
        <v>14881.468999999997</v>
      </c>
      <c r="M16" s="250">
        <f>K16/K15</f>
        <v>0.9705822391072243</v>
      </c>
      <c r="N16" s="246">
        <f>L16/L15</f>
        <v>0.97255407026963681</v>
      </c>
      <c r="O16" s="207">
        <f t="shared" si="1"/>
        <v>-0.10305717614820854</v>
      </c>
      <c r="P16" s="3"/>
      <c r="Q16" s="189">
        <f t="shared" si="2"/>
        <v>3.4707189044532312</v>
      </c>
      <c r="R16" s="190">
        <f t="shared" si="3"/>
        <v>3.4938118913578702</v>
      </c>
      <c r="S16" s="182">
        <f t="shared" si="4"/>
        <v>6.6536609677633994E-3</v>
      </c>
    </row>
    <row r="17" spans="1:19" ht="24" customHeight="1" x14ac:dyDescent="0.25">
      <c r="A17" s="8"/>
      <c r="B17" s="3" t="s">
        <v>37</v>
      </c>
      <c r="C17" s="3"/>
      <c r="D17" s="183"/>
      <c r="E17" s="19">
        <f>E9+E13</f>
        <v>2671.47</v>
      </c>
      <c r="F17" s="140">
        <f t="shared" si="5"/>
        <v>2222.4699999999998</v>
      </c>
      <c r="G17" s="248">
        <f>E17/E15</f>
        <v>5.2925957705117377E-2</v>
      </c>
      <c r="H17" s="215">
        <f>F17/F15</f>
        <v>4.9584510772199095E-2</v>
      </c>
      <c r="I17" s="182">
        <f t="shared" si="0"/>
        <v>-0.16807225984195967</v>
      </c>
      <c r="K17" s="19">
        <f t="shared" si="6"/>
        <v>501.56700000000001</v>
      </c>
      <c r="L17" s="140">
        <f t="shared" si="6"/>
        <v>407.99399999999991</v>
      </c>
      <c r="M17" s="247">
        <f>K17/K15</f>
        <v>2.9341360696849346E-2</v>
      </c>
      <c r="N17" s="215">
        <f>L17/L15</f>
        <v>2.6663780662083171E-2</v>
      </c>
      <c r="O17" s="182">
        <f t="shared" si="1"/>
        <v>-0.18656131683304542</v>
      </c>
      <c r="Q17" s="189">
        <f t="shared" si="2"/>
        <v>1.8774944131882449</v>
      </c>
      <c r="R17" s="190">
        <f t="shared" si="3"/>
        <v>1.8357683118332304</v>
      </c>
      <c r="S17" s="182">
        <f t="shared" si="4"/>
        <v>-2.2224354470465692E-2</v>
      </c>
    </row>
    <row r="18" spans="1:19" ht="24" customHeight="1" thickBot="1" x14ac:dyDescent="0.3">
      <c r="A18" s="9"/>
      <c r="B18" s="184" t="s">
        <v>36</v>
      </c>
      <c r="C18" s="184"/>
      <c r="D18" s="185"/>
      <c r="E18" s="21">
        <f>E10+E14</f>
        <v>0.43</v>
      </c>
      <c r="F18" s="142">
        <f>F10+F14</f>
        <v>5.6</v>
      </c>
      <c r="G18" s="249">
        <f>E18/E15</f>
        <v>8.5189658926360663E-6</v>
      </c>
      <c r="H18" s="221">
        <f>F18/F15</f>
        <v>1.2493903644337828E-4</v>
      </c>
      <c r="I18" s="208">
        <f t="shared" si="0"/>
        <v>12.023255813953488</v>
      </c>
      <c r="K18" s="21">
        <f t="shared" si="6"/>
        <v>1.306</v>
      </c>
      <c r="L18" s="142">
        <f t="shared" si="6"/>
        <v>11.968</v>
      </c>
      <c r="M18" s="249">
        <f>K18/K15</f>
        <v>7.6400195926137971E-5</v>
      </c>
      <c r="N18" s="221">
        <f>L18/L15</f>
        <v>7.8214906827995373E-4</v>
      </c>
      <c r="O18" s="208">
        <f t="shared" si="1"/>
        <v>8.1638591117917301</v>
      </c>
      <c r="Q18" s="193">
        <f t="shared" si="2"/>
        <v>30.372093023255818</v>
      </c>
      <c r="R18" s="194">
        <f t="shared" si="3"/>
        <v>21.371428571428574</v>
      </c>
      <c r="S18" s="186">
        <f t="shared" si="4"/>
        <v>-0.29634653248742071</v>
      </c>
    </row>
    <row r="19" spans="1:19" ht="6.75" customHeight="1" x14ac:dyDescent="0.25">
      <c r="Q19" s="195"/>
      <c r="R19" s="195"/>
    </row>
  </sheetData>
  <mergeCells count="11">
    <mergeCell ref="A4:D6"/>
    <mergeCell ref="E4:F4"/>
    <mergeCell ref="G4:H4"/>
    <mergeCell ref="K4:L4"/>
    <mergeCell ref="Q4:R4"/>
    <mergeCell ref="E5:F5"/>
    <mergeCell ref="G5:H5"/>
    <mergeCell ref="K5:L5"/>
    <mergeCell ref="M5:N5"/>
    <mergeCell ref="Q5:R5"/>
    <mergeCell ref="M4:N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AD1E6BEC-24CB-46F6-8CB3-62C1BE62684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  <x14:conditionalFormatting xmlns:xm="http://schemas.microsoft.com/office/excel/2006/main">
          <x14:cfRule type="iconSet" priority="255" id="{8D12332F-A88D-40F4-9CCE-3C8667CCA5B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  <x14:conditionalFormatting xmlns:xm="http://schemas.microsoft.com/office/excel/2006/main">
          <x14:cfRule type="iconSet" priority="256" id="{6CDF3AB7-BB12-47E0-BDEC-FB449DC6AE7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olha11">
    <pageSetUpPr fitToPage="1"/>
  </sheetPr>
  <dimension ref="A1:P96"/>
  <sheetViews>
    <sheetView showGridLines="0" workbookViewId="0">
      <selection activeCell="P91" sqref="P91:P92"/>
    </sheetView>
  </sheetViews>
  <sheetFormatPr defaultRowHeight="15" x14ac:dyDescent="0.25"/>
  <cols>
    <col min="1" max="1" width="32.14062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4" t="s">
        <v>126</v>
      </c>
    </row>
    <row r="3" spans="1:16" ht="8.25" customHeight="1" thickBot="1" x14ac:dyDescent="0.3"/>
    <row r="4" spans="1:16" x14ac:dyDescent="0.25">
      <c r="A4" s="364" t="s">
        <v>3</v>
      </c>
      <c r="B4" s="352" t="s">
        <v>1</v>
      </c>
      <c r="C4" s="350"/>
      <c r="D4" s="352" t="s">
        <v>104</v>
      </c>
      <c r="E4" s="350"/>
      <c r="F4" s="130" t="s">
        <v>0</v>
      </c>
      <c r="H4" s="362" t="s">
        <v>19</v>
      </c>
      <c r="I4" s="363"/>
      <c r="J4" s="352" t="s">
        <v>104</v>
      </c>
      <c r="K4" s="353"/>
      <c r="L4" s="130" t="s">
        <v>0</v>
      </c>
      <c r="N4" s="360" t="s">
        <v>22</v>
      </c>
      <c r="O4" s="350"/>
      <c r="P4" s="130" t="s">
        <v>0</v>
      </c>
    </row>
    <row r="5" spans="1:16" x14ac:dyDescent="0.25">
      <c r="A5" s="365"/>
      <c r="B5" s="355" t="s">
        <v>56</v>
      </c>
      <c r="C5" s="357"/>
      <c r="D5" s="355" t="str">
        <f>B5</f>
        <v>jan</v>
      </c>
      <c r="E5" s="357"/>
      <c r="F5" s="131" t="s">
        <v>136</v>
      </c>
      <c r="H5" s="358" t="str">
        <f>B5</f>
        <v>jan</v>
      </c>
      <c r="I5" s="357"/>
      <c r="J5" s="355" t="str">
        <f>B5</f>
        <v>jan</v>
      </c>
      <c r="K5" s="356"/>
      <c r="L5" s="131" t="str">
        <f>F5</f>
        <v>2023/2022</v>
      </c>
      <c r="N5" s="358" t="str">
        <f>B5</f>
        <v>jan</v>
      </c>
      <c r="O5" s="356"/>
      <c r="P5" s="131" t="str">
        <f>L5</f>
        <v>2023/2022</v>
      </c>
    </row>
    <row r="6" spans="1:16" ht="19.5" customHeight="1" thickBot="1" x14ac:dyDescent="0.3">
      <c r="A6" s="366"/>
      <c r="B6" s="99">
        <f>'5'!E6</f>
        <v>2022</v>
      </c>
      <c r="C6" s="134">
        <f>'5'!F6</f>
        <v>2023</v>
      </c>
      <c r="D6" s="99">
        <f>B6</f>
        <v>2022</v>
      </c>
      <c r="E6" s="134">
        <f>C6</f>
        <v>2023</v>
      </c>
      <c r="F6" s="132" t="s">
        <v>1</v>
      </c>
      <c r="H6" s="25">
        <f>B6</f>
        <v>2022</v>
      </c>
      <c r="I6" s="134">
        <f>E6</f>
        <v>2023</v>
      </c>
      <c r="J6" s="99">
        <f>B6</f>
        <v>2022</v>
      </c>
      <c r="K6" s="134">
        <f>C6</f>
        <v>2023</v>
      </c>
      <c r="L6" s="259">
        <v>1000</v>
      </c>
      <c r="N6" s="25">
        <f>B6</f>
        <v>2022</v>
      </c>
      <c r="O6" s="134">
        <f>C6</f>
        <v>2023</v>
      </c>
      <c r="P6" s="132"/>
    </row>
    <row r="7" spans="1:16" ht="20.100000000000001" customHeight="1" x14ac:dyDescent="0.25">
      <c r="A7" s="8" t="s">
        <v>159</v>
      </c>
      <c r="B7" s="39">
        <v>4598.63</v>
      </c>
      <c r="C7" s="147">
        <v>4951.91</v>
      </c>
      <c r="D7" s="247">
        <f>B7/$B$33</f>
        <v>9.1105981681053494E-2</v>
      </c>
      <c r="E7" s="246">
        <f>C7/$C$33</f>
        <v>0.11047979713470168</v>
      </c>
      <c r="F7" s="52">
        <f>(C7-B7)/B7</f>
        <v>7.6822879857696688E-2</v>
      </c>
      <c r="H7" s="39">
        <v>1911.9819999999997</v>
      </c>
      <c r="I7" s="147">
        <v>2025.2469999999998</v>
      </c>
      <c r="J7" s="247">
        <f>H7/$H$33</f>
        <v>0.11184976983709734</v>
      </c>
      <c r="K7" s="246">
        <f>I7/$I$33</f>
        <v>0.13235670572249092</v>
      </c>
      <c r="L7" s="52">
        <f t="shared" ref="L7:L33" si="0">(I7-H7)/H7</f>
        <v>5.9239574431140099E-2</v>
      </c>
      <c r="N7" s="27">
        <f t="shared" ref="N7:N33" si="1">(H7/B7)*10</f>
        <v>4.1577208864379163</v>
      </c>
      <c r="O7" s="151">
        <f t="shared" ref="O7:O33" si="2">(I7/C7)*10</f>
        <v>4.089829984793746</v>
      </c>
      <c r="P7" s="61">
        <f>(O7-N7)/N7</f>
        <v>-1.6328874279565947E-2</v>
      </c>
    </row>
    <row r="8" spans="1:16" ht="20.100000000000001" customHeight="1" x14ac:dyDescent="0.25">
      <c r="A8" s="8" t="s">
        <v>157</v>
      </c>
      <c r="B8" s="19">
        <v>5619.54</v>
      </c>
      <c r="C8" s="140">
        <v>4991.3500000000004</v>
      </c>
      <c r="D8" s="247">
        <f t="shared" ref="D8:D32" si="3">B8/$B$33</f>
        <v>0.1113317897495444</v>
      </c>
      <c r="E8" s="215">
        <f t="shared" ref="E8:E32" si="4">C8/$C$33</f>
        <v>0.11135972491993863</v>
      </c>
      <c r="F8" s="52">
        <f t="shared" ref="F8:F33" si="5">(C8-B8)/B8</f>
        <v>-0.11178672987468719</v>
      </c>
      <c r="H8" s="19">
        <v>2111.1310000000003</v>
      </c>
      <c r="I8" s="140">
        <v>1827.181</v>
      </c>
      <c r="J8" s="247">
        <f t="shared" ref="J8:J32" si="6">H8/$H$33</f>
        <v>0.12349986372568424</v>
      </c>
      <c r="K8" s="215">
        <f t="shared" ref="K8:K32" si="7">I8/$I$33</f>
        <v>0.11941242619726222</v>
      </c>
      <c r="L8" s="52">
        <f t="shared" si="0"/>
        <v>-0.13450136443451413</v>
      </c>
      <c r="N8" s="27">
        <f t="shared" si="1"/>
        <v>3.7567683475871694</v>
      </c>
      <c r="O8" s="152">
        <f t="shared" si="2"/>
        <v>3.6606950023540725</v>
      </c>
      <c r="P8" s="52">
        <f t="shared" ref="P8:P71" si="8">(O8-N8)/N8</f>
        <v>-2.55734014834322E-2</v>
      </c>
    </row>
    <row r="9" spans="1:16" ht="20.100000000000001" customHeight="1" x14ac:dyDescent="0.25">
      <c r="A9" s="8" t="s">
        <v>163</v>
      </c>
      <c r="B9" s="19">
        <v>6750.5999999999995</v>
      </c>
      <c r="C9" s="140">
        <v>3652.92</v>
      </c>
      <c r="D9" s="247">
        <f t="shared" si="3"/>
        <v>0.13373983989495125</v>
      </c>
      <c r="E9" s="215">
        <f t="shared" si="4"/>
        <v>8.1498625893704546E-2</v>
      </c>
      <c r="F9" s="52">
        <f t="shared" si="5"/>
        <v>-0.45887476668740551</v>
      </c>
      <c r="H9" s="19">
        <v>2641.4850000000001</v>
      </c>
      <c r="I9" s="140">
        <v>1570.5929999999998</v>
      </c>
      <c r="J9" s="247">
        <f t="shared" si="6"/>
        <v>0.1545252461990464</v>
      </c>
      <c r="K9" s="215">
        <f t="shared" si="7"/>
        <v>0.10264353706525879</v>
      </c>
      <c r="L9" s="52">
        <f t="shared" si="0"/>
        <v>-0.40541286435470963</v>
      </c>
      <c r="N9" s="27">
        <f t="shared" si="1"/>
        <v>3.9129632921518094</v>
      </c>
      <c r="O9" s="152">
        <f t="shared" si="2"/>
        <v>4.2995548766466278</v>
      </c>
      <c r="P9" s="52">
        <f t="shared" si="8"/>
        <v>9.8797651710712767E-2</v>
      </c>
    </row>
    <row r="10" spans="1:16" ht="20.100000000000001" customHeight="1" x14ac:dyDescent="0.25">
      <c r="A10" s="8" t="s">
        <v>165</v>
      </c>
      <c r="B10" s="19">
        <v>3289.24</v>
      </c>
      <c r="C10" s="140">
        <v>2319.6800000000003</v>
      </c>
      <c r="D10" s="247">
        <f t="shared" si="3"/>
        <v>6.5164938076033158E-2</v>
      </c>
      <c r="E10" s="215">
        <f t="shared" si="4"/>
        <v>5.1753318581602821E-2</v>
      </c>
      <c r="F10" s="52">
        <f t="shared" si="5"/>
        <v>-0.2947671802604856</v>
      </c>
      <c r="H10" s="19">
        <v>1387.74</v>
      </c>
      <c r="I10" s="140">
        <v>1059.8910000000001</v>
      </c>
      <c r="J10" s="247">
        <f t="shared" si="6"/>
        <v>8.1181935600718777E-2</v>
      </c>
      <c r="K10" s="215">
        <f t="shared" si="7"/>
        <v>6.9267443025426853E-2</v>
      </c>
      <c r="L10" s="52">
        <f t="shared" si="0"/>
        <v>-0.23624670327294733</v>
      </c>
      <c r="N10" s="27">
        <f t="shared" si="1"/>
        <v>4.2190293198428819</v>
      </c>
      <c r="O10" s="152">
        <f t="shared" si="2"/>
        <v>4.5691259139191605</v>
      </c>
      <c r="P10" s="52">
        <f t="shared" si="8"/>
        <v>8.2980365277318405E-2</v>
      </c>
    </row>
    <row r="11" spans="1:16" ht="20.100000000000001" customHeight="1" x14ac:dyDescent="0.25">
      <c r="A11" s="8" t="s">
        <v>156</v>
      </c>
      <c r="B11" s="19">
        <v>4963.43</v>
      </c>
      <c r="C11" s="140">
        <v>4740.21</v>
      </c>
      <c r="D11" s="247">
        <f t="shared" si="3"/>
        <v>9.8333234605782888E-2</v>
      </c>
      <c r="E11" s="215">
        <f t="shared" si="4"/>
        <v>0.10575665534629754</v>
      </c>
      <c r="F11" s="52">
        <f t="shared" si="5"/>
        <v>-4.4972932024829652E-2</v>
      </c>
      <c r="H11" s="19">
        <v>1078</v>
      </c>
      <c r="I11" s="140">
        <v>1037.5170000000001</v>
      </c>
      <c r="J11" s="247">
        <f t="shared" si="6"/>
        <v>6.3062336300441599E-2</v>
      </c>
      <c r="K11" s="215">
        <f t="shared" si="7"/>
        <v>6.7805226844469657E-2</v>
      </c>
      <c r="L11" s="52">
        <f t="shared" si="0"/>
        <v>-3.7553803339517577E-2</v>
      </c>
      <c r="N11" s="27">
        <f t="shared" si="1"/>
        <v>2.1718851681196267</v>
      </c>
      <c r="O11" s="152">
        <f t="shared" si="2"/>
        <v>2.1887574601125266</v>
      </c>
      <c r="P11" s="52">
        <f t="shared" si="8"/>
        <v>7.768500950493409E-3</v>
      </c>
    </row>
    <row r="12" spans="1:16" ht="20.100000000000001" customHeight="1" x14ac:dyDescent="0.25">
      <c r="A12" s="8" t="s">
        <v>162</v>
      </c>
      <c r="B12" s="19">
        <v>4149.5499999999993</v>
      </c>
      <c r="C12" s="140">
        <v>3785.4800000000005</v>
      </c>
      <c r="D12" s="247">
        <f t="shared" si="3"/>
        <v>8.2209011441367427E-2</v>
      </c>
      <c r="E12" s="215">
        <f t="shared" si="4"/>
        <v>8.4456111370657089E-2</v>
      </c>
      <c r="F12" s="52">
        <f t="shared" si="5"/>
        <v>-8.7737224518320986E-2</v>
      </c>
      <c r="H12" s="19">
        <v>1108.337</v>
      </c>
      <c r="I12" s="140">
        <v>1027.67</v>
      </c>
      <c r="J12" s="247">
        <f t="shared" si="6"/>
        <v>6.483703212265543E-2</v>
      </c>
      <c r="K12" s="215">
        <f t="shared" si="7"/>
        <v>6.7161692262638711E-2</v>
      </c>
      <c r="L12" s="52">
        <f t="shared" si="0"/>
        <v>-7.2782014856492133E-2</v>
      </c>
      <c r="N12" s="27">
        <f t="shared" si="1"/>
        <v>2.6709811907315255</v>
      </c>
      <c r="O12" s="152">
        <f t="shared" si="2"/>
        <v>2.7147680082842864</v>
      </c>
      <c r="P12" s="52">
        <f t="shared" si="8"/>
        <v>1.6393532722994819E-2</v>
      </c>
    </row>
    <row r="13" spans="1:16" ht="20.100000000000001" customHeight="1" x14ac:dyDescent="0.25">
      <c r="A13" s="8" t="s">
        <v>160</v>
      </c>
      <c r="B13" s="19">
        <v>3490.0399999999995</v>
      </c>
      <c r="C13" s="140">
        <v>2721.3100000000004</v>
      </c>
      <c r="D13" s="247">
        <f t="shared" si="3"/>
        <v>6.9143097032408327E-2</v>
      </c>
      <c r="E13" s="215">
        <f t="shared" si="4"/>
        <v>6.071390165423747E-2</v>
      </c>
      <c r="F13" s="52">
        <f t="shared" si="5"/>
        <v>-0.22026395112949973</v>
      </c>
      <c r="H13" s="19">
        <v>1103.9770000000001</v>
      </c>
      <c r="I13" s="140">
        <v>981.47599999999989</v>
      </c>
      <c r="J13" s="247">
        <f t="shared" si="6"/>
        <v>6.4581974807006143E-2</v>
      </c>
      <c r="K13" s="215">
        <f t="shared" si="7"/>
        <v>6.4142758935422442E-2</v>
      </c>
      <c r="L13" s="52">
        <f t="shared" si="0"/>
        <v>-0.1109633624613558</v>
      </c>
      <c r="N13" s="27">
        <f t="shared" si="1"/>
        <v>3.1632216249670497</v>
      </c>
      <c r="O13" s="152">
        <f t="shared" si="2"/>
        <v>3.606630630100943</v>
      </c>
      <c r="P13" s="52">
        <f t="shared" si="8"/>
        <v>0.14017639536670534</v>
      </c>
    </row>
    <row r="14" spans="1:16" ht="20.100000000000001" customHeight="1" x14ac:dyDescent="0.25">
      <c r="A14" s="8" t="s">
        <v>168</v>
      </c>
      <c r="B14" s="19">
        <v>1550.0500000000002</v>
      </c>
      <c r="C14" s="140">
        <v>1974.44</v>
      </c>
      <c r="D14" s="247">
        <f t="shared" si="3"/>
        <v>3.0708890888094278E-2</v>
      </c>
      <c r="E14" s="215">
        <f t="shared" si="4"/>
        <v>4.4050826984868542E-2</v>
      </c>
      <c r="F14" s="52">
        <f t="shared" si="5"/>
        <v>0.27379116802683773</v>
      </c>
      <c r="H14" s="19">
        <v>427.01099999999997</v>
      </c>
      <c r="I14" s="140">
        <v>625.35300000000007</v>
      </c>
      <c r="J14" s="247">
        <f t="shared" si="6"/>
        <v>2.4979880599246631E-2</v>
      </c>
      <c r="K14" s="215">
        <f t="shared" si="7"/>
        <v>4.0868922651744147E-2</v>
      </c>
      <c r="L14" s="52">
        <f t="shared" si="0"/>
        <v>0.46448920519611936</v>
      </c>
      <c r="N14" s="27">
        <f t="shared" si="1"/>
        <v>2.7548208122318627</v>
      </c>
      <c r="O14" s="152">
        <f t="shared" si="2"/>
        <v>3.1672423573266344</v>
      </c>
      <c r="P14" s="52">
        <f t="shared" si="8"/>
        <v>0.14970902763023694</v>
      </c>
    </row>
    <row r="15" spans="1:16" ht="20.100000000000001" customHeight="1" x14ac:dyDescent="0.25">
      <c r="A15" s="8" t="s">
        <v>166</v>
      </c>
      <c r="B15" s="19">
        <v>2267.34</v>
      </c>
      <c r="C15" s="140">
        <v>2253.06</v>
      </c>
      <c r="D15" s="247">
        <f t="shared" si="3"/>
        <v>4.4919516574440613E-2</v>
      </c>
      <c r="E15" s="215">
        <f t="shared" si="4"/>
        <v>5.0266990258771051E-2</v>
      </c>
      <c r="F15" s="52">
        <f t="shared" si="5"/>
        <v>-6.2981290851836071E-3</v>
      </c>
      <c r="H15" s="19">
        <v>576.31399999999996</v>
      </c>
      <c r="I15" s="140">
        <v>555.93100000000004</v>
      </c>
      <c r="J15" s="247">
        <f t="shared" si="6"/>
        <v>3.3714014176857793E-2</v>
      </c>
      <c r="K15" s="215">
        <f t="shared" si="7"/>
        <v>3.6331961370148984E-2</v>
      </c>
      <c r="L15" s="52">
        <f t="shared" si="0"/>
        <v>-3.5367872375128707E-2</v>
      </c>
      <c r="N15" s="27">
        <f t="shared" si="1"/>
        <v>2.5418066985983572</v>
      </c>
      <c r="O15" s="152">
        <f t="shared" si="2"/>
        <v>2.467448714193142</v>
      </c>
      <c r="P15" s="52">
        <f t="shared" si="8"/>
        <v>-2.925398868695199E-2</v>
      </c>
    </row>
    <row r="16" spans="1:16" ht="20.100000000000001" customHeight="1" x14ac:dyDescent="0.25">
      <c r="A16" s="8" t="s">
        <v>158</v>
      </c>
      <c r="B16" s="19">
        <v>708.77</v>
      </c>
      <c r="C16" s="140">
        <v>971.67000000000007</v>
      </c>
      <c r="D16" s="247">
        <f t="shared" si="3"/>
        <v>1.4041831292380619E-2</v>
      </c>
      <c r="E16" s="215">
        <f t="shared" si="4"/>
        <v>2.1678484560881679E-2</v>
      </c>
      <c r="F16" s="52">
        <f t="shared" si="5"/>
        <v>0.3709242772690719</v>
      </c>
      <c r="H16" s="19">
        <v>347.39499999999998</v>
      </c>
      <c r="I16" s="140">
        <v>391.05699999999996</v>
      </c>
      <c r="J16" s="247">
        <f t="shared" si="6"/>
        <v>2.0322393616968377E-2</v>
      </c>
      <c r="K16" s="215">
        <f t="shared" si="7"/>
        <v>2.5556890724795608E-2</v>
      </c>
      <c r="L16" s="52">
        <f t="shared" si="0"/>
        <v>0.12568401963183115</v>
      </c>
      <c r="N16" s="27">
        <f t="shared" si="1"/>
        <v>4.901378444347249</v>
      </c>
      <c r="O16" s="152">
        <f t="shared" si="2"/>
        <v>4.0245865365813485</v>
      </c>
      <c r="P16" s="52">
        <f t="shared" si="8"/>
        <v>-0.17888680046265415</v>
      </c>
    </row>
    <row r="17" spans="1:16" ht="20.100000000000001" customHeight="1" x14ac:dyDescent="0.25">
      <c r="A17" s="8" t="s">
        <v>171</v>
      </c>
      <c r="B17" s="19">
        <v>1049.03</v>
      </c>
      <c r="C17" s="140">
        <v>918.21999999999991</v>
      </c>
      <c r="D17" s="247">
        <f t="shared" si="3"/>
        <v>2.0782908814772127E-2</v>
      </c>
      <c r="E17" s="215">
        <f t="shared" si="4"/>
        <v>2.0485986079114074E-2</v>
      </c>
      <c r="F17" s="52">
        <f t="shared" si="5"/>
        <v>-0.12469614786993705</v>
      </c>
      <c r="H17" s="19">
        <v>386.07100000000003</v>
      </c>
      <c r="I17" s="140">
        <v>380.31199999999995</v>
      </c>
      <c r="J17" s="247">
        <f t="shared" si="6"/>
        <v>2.2584915805053611E-2</v>
      </c>
      <c r="K17" s="215">
        <f t="shared" si="7"/>
        <v>2.4854668821497807E-2</v>
      </c>
      <c r="L17" s="52">
        <f t="shared" si="0"/>
        <v>-1.4916945328709153E-2</v>
      </c>
      <c r="N17" s="27">
        <f t="shared" si="1"/>
        <v>3.6802665319390298</v>
      </c>
      <c r="O17" s="152">
        <f t="shared" si="2"/>
        <v>4.1418396462721354</v>
      </c>
      <c r="P17" s="52">
        <f t="shared" si="8"/>
        <v>0.12541839302326716</v>
      </c>
    </row>
    <row r="18" spans="1:16" ht="20.100000000000001" customHeight="1" x14ac:dyDescent="0.25">
      <c r="A18" s="8" t="s">
        <v>167</v>
      </c>
      <c r="B18" s="19">
        <v>1032.75</v>
      </c>
      <c r="C18" s="140">
        <v>1219.19</v>
      </c>
      <c r="D18" s="247">
        <f t="shared" si="3"/>
        <v>2.0460376803767208E-2</v>
      </c>
      <c r="E18" s="215">
        <f t="shared" si="4"/>
        <v>2.7200789971678997E-2</v>
      </c>
      <c r="F18" s="52">
        <f t="shared" si="5"/>
        <v>0.18052771725974345</v>
      </c>
      <c r="H18" s="19">
        <v>340.35900000000004</v>
      </c>
      <c r="I18" s="140">
        <v>379.78199999999998</v>
      </c>
      <c r="J18" s="247">
        <f t="shared" si="6"/>
        <v>1.9910791948870136E-2</v>
      </c>
      <c r="K18" s="215">
        <f t="shared" si="7"/>
        <v>2.4820031538226719E-2</v>
      </c>
      <c r="L18" s="52">
        <f t="shared" si="0"/>
        <v>0.11582769957603571</v>
      </c>
      <c r="N18" s="27">
        <f t="shared" si="1"/>
        <v>3.2956572258533043</v>
      </c>
      <c r="O18" s="152">
        <f t="shared" si="2"/>
        <v>3.1150353923506584</v>
      </c>
      <c r="P18" s="52">
        <f t="shared" si="8"/>
        <v>-5.4806013224230177E-2</v>
      </c>
    </row>
    <row r="19" spans="1:16" ht="20.100000000000001" customHeight="1" x14ac:dyDescent="0.25">
      <c r="A19" s="8" t="s">
        <v>164</v>
      </c>
      <c r="B19" s="19">
        <v>681.55</v>
      </c>
      <c r="C19" s="140">
        <v>1065.94</v>
      </c>
      <c r="D19" s="247">
        <f t="shared" si="3"/>
        <v>1.3502560939828167E-2</v>
      </c>
      <c r="E19" s="215">
        <f t="shared" si="4"/>
        <v>2.3781699376152619E-2</v>
      </c>
      <c r="F19" s="52">
        <f t="shared" si="5"/>
        <v>0.56399383757611343</v>
      </c>
      <c r="H19" s="19">
        <v>272.39500000000004</v>
      </c>
      <c r="I19" s="140">
        <v>359.22599999999994</v>
      </c>
      <c r="J19" s="247">
        <f t="shared" si="6"/>
        <v>1.5934939792726154E-2</v>
      </c>
      <c r="K19" s="215">
        <f t="shared" si="7"/>
        <v>2.3476627774225822E-2</v>
      </c>
      <c r="L19" s="52">
        <f t="shared" si="0"/>
        <v>0.31876869986600304</v>
      </c>
      <c r="N19" s="27">
        <f t="shared" si="1"/>
        <v>3.9966987014892537</v>
      </c>
      <c r="O19" s="152">
        <f t="shared" si="2"/>
        <v>3.3700395894703261</v>
      </c>
      <c r="P19" s="52">
        <f t="shared" si="8"/>
        <v>-0.15679418410635287</v>
      </c>
    </row>
    <row r="20" spans="1:16" ht="20.100000000000001" customHeight="1" x14ac:dyDescent="0.25">
      <c r="A20" s="8" t="s">
        <v>161</v>
      </c>
      <c r="B20" s="19">
        <v>968.31000000000006</v>
      </c>
      <c r="C20" s="140">
        <v>847.91</v>
      </c>
      <c r="D20" s="247">
        <f t="shared" si="3"/>
        <v>1.9183720612787052E-2</v>
      </c>
      <c r="E20" s="215">
        <f t="shared" si="4"/>
        <v>1.8917331855483017E-2</v>
      </c>
      <c r="F20" s="52">
        <f t="shared" si="5"/>
        <v>-0.12434034555049528</v>
      </c>
      <c r="H20" s="19">
        <v>296.66300000000001</v>
      </c>
      <c r="I20" s="140">
        <v>342.84700000000004</v>
      </c>
      <c r="J20" s="247">
        <f t="shared" si="6"/>
        <v>1.7354602851482291E-2</v>
      </c>
      <c r="K20" s="215">
        <f t="shared" si="7"/>
        <v>2.2406205014419898E-2</v>
      </c>
      <c r="L20" s="52">
        <f t="shared" si="0"/>
        <v>0.1556783286085559</v>
      </c>
      <c r="N20" s="27">
        <f t="shared" si="1"/>
        <v>3.0637192634590162</v>
      </c>
      <c r="O20" s="152">
        <f t="shared" si="2"/>
        <v>4.0434362137491018</v>
      </c>
      <c r="P20" s="52">
        <f t="shared" si="8"/>
        <v>0.31978026249832059</v>
      </c>
    </row>
    <row r="21" spans="1:16" ht="20.100000000000001" customHeight="1" x14ac:dyDescent="0.25">
      <c r="A21" s="8" t="s">
        <v>170</v>
      </c>
      <c r="B21" s="19">
        <v>918.71</v>
      </c>
      <c r="C21" s="140">
        <v>1698.7600000000002</v>
      </c>
      <c r="D21" s="247">
        <f t="shared" si="3"/>
        <v>1.8201067802845774E-2</v>
      </c>
      <c r="E21" s="215">
        <f t="shared" si="4"/>
        <v>3.7900256705098813E-2</v>
      </c>
      <c r="F21" s="52">
        <f t="shared" si="5"/>
        <v>0.84907097996103253</v>
      </c>
      <c r="H21" s="19">
        <v>217.10300000000001</v>
      </c>
      <c r="I21" s="140">
        <v>341.90599999999995</v>
      </c>
      <c r="J21" s="247">
        <f t="shared" si="6"/>
        <v>1.2700391834726136E-2</v>
      </c>
      <c r="K21" s="215">
        <f t="shared" si="7"/>
        <v>2.2344707498272547E-2</v>
      </c>
      <c r="L21" s="52">
        <f t="shared" si="0"/>
        <v>0.57485617425830104</v>
      </c>
      <c r="N21" s="27">
        <f t="shared" si="1"/>
        <v>2.3631287348564838</v>
      </c>
      <c r="O21" s="152">
        <f t="shared" si="2"/>
        <v>2.0126798370576178</v>
      </c>
      <c r="P21" s="52">
        <f t="shared" si="8"/>
        <v>-0.14829869089639303</v>
      </c>
    </row>
    <row r="22" spans="1:16" ht="20.100000000000001" customHeight="1" x14ac:dyDescent="0.25">
      <c r="A22" s="8" t="s">
        <v>172</v>
      </c>
      <c r="B22" s="19">
        <v>977.58</v>
      </c>
      <c r="C22" s="140">
        <v>949.18000000000006</v>
      </c>
      <c r="D22" s="247">
        <f t="shared" si="3"/>
        <v>1.9367373668193414E-2</v>
      </c>
      <c r="E22" s="215">
        <f t="shared" si="4"/>
        <v>2.1176720466308183E-2</v>
      </c>
      <c r="F22" s="52">
        <f t="shared" si="5"/>
        <v>-2.90513308373739E-2</v>
      </c>
      <c r="H22" s="19">
        <v>283.93799999999999</v>
      </c>
      <c r="I22" s="140">
        <v>278.84900000000005</v>
      </c>
      <c r="J22" s="247">
        <f t="shared" si="6"/>
        <v>1.6610198185969191E-2</v>
      </c>
      <c r="K22" s="215">
        <f t="shared" si="7"/>
        <v>1.8223720382753748E-2</v>
      </c>
      <c r="L22" s="52">
        <f t="shared" si="0"/>
        <v>-1.792292683614008E-2</v>
      </c>
      <c r="N22" s="27">
        <f t="shared" si="1"/>
        <v>2.9044988645430552</v>
      </c>
      <c r="O22" s="152">
        <f t="shared" si="2"/>
        <v>2.9377884068353737</v>
      </c>
      <c r="P22" s="52">
        <f t="shared" si="8"/>
        <v>1.1461372114378747E-2</v>
      </c>
    </row>
    <row r="23" spans="1:16" ht="20.100000000000001" customHeight="1" x14ac:dyDescent="0.25">
      <c r="A23" s="8" t="s">
        <v>173</v>
      </c>
      <c r="B23" s="19">
        <v>80.31</v>
      </c>
      <c r="C23" s="140">
        <v>123.44</v>
      </c>
      <c r="D23" s="247">
        <f t="shared" si="3"/>
        <v>1.5910654670641922E-3</v>
      </c>
      <c r="E23" s="215">
        <f t="shared" si="4"/>
        <v>2.7540133318876103E-3</v>
      </c>
      <c r="F23" s="52">
        <f t="shared" si="5"/>
        <v>0.53704395467563182</v>
      </c>
      <c r="H23" s="19">
        <v>139.33600000000001</v>
      </c>
      <c r="I23" s="140">
        <v>234.71800000000002</v>
      </c>
      <c r="J23" s="247">
        <f t="shared" si="6"/>
        <v>8.1510702140615322E-3</v>
      </c>
      <c r="K23" s="215">
        <f t="shared" si="7"/>
        <v>1.533961104683608E-2</v>
      </c>
      <c r="L23" s="52">
        <f t="shared" si="0"/>
        <v>0.68454670724005284</v>
      </c>
      <c r="N23" s="27">
        <f t="shared" si="1"/>
        <v>17.34976964263479</v>
      </c>
      <c r="O23" s="152">
        <f t="shared" si="2"/>
        <v>19.014744005184706</v>
      </c>
      <c r="P23" s="52">
        <f t="shared" si="8"/>
        <v>9.5965214342584676E-2</v>
      </c>
    </row>
    <row r="24" spans="1:16" ht="20.100000000000001" customHeight="1" x14ac:dyDescent="0.25">
      <c r="A24" s="8" t="s">
        <v>175</v>
      </c>
      <c r="B24" s="19">
        <v>254.66</v>
      </c>
      <c r="C24" s="140">
        <v>534.55000000000007</v>
      </c>
      <c r="D24" s="247">
        <f t="shared" si="3"/>
        <v>5.0452089632993047E-3</v>
      </c>
      <c r="E24" s="215">
        <f t="shared" si="4"/>
        <v>1.1926100344787121E-2</v>
      </c>
      <c r="F24" s="52">
        <f t="shared" ref="F24:F25" si="9">(C24-B24)/B24</f>
        <v>1.0990732741694813</v>
      </c>
      <c r="H24" s="19">
        <v>133.32</v>
      </c>
      <c r="I24" s="140">
        <v>191.80199999999999</v>
      </c>
      <c r="J24" s="247">
        <f t="shared" si="6"/>
        <v>7.7991379179729817E-3</v>
      </c>
      <c r="K24" s="215">
        <f t="shared" si="7"/>
        <v>1.2534906048983262E-2</v>
      </c>
      <c r="L24" s="52">
        <f t="shared" si="0"/>
        <v>0.4386588658865887</v>
      </c>
      <c r="N24" s="27">
        <f t="shared" si="1"/>
        <v>5.2352155815597268</v>
      </c>
      <c r="O24" s="152">
        <f t="shared" si="2"/>
        <v>3.5881021419885877</v>
      </c>
      <c r="P24" s="52">
        <f t="shared" ref="P24:P27" si="10">(O24-N24)/N24</f>
        <v>-0.31462189358024772</v>
      </c>
    </row>
    <row r="25" spans="1:16" ht="20.100000000000001" customHeight="1" x14ac:dyDescent="0.25">
      <c r="A25" s="8" t="s">
        <v>179</v>
      </c>
      <c r="B25" s="19">
        <v>981.95</v>
      </c>
      <c r="C25" s="140">
        <v>785.09999999999991</v>
      </c>
      <c r="D25" s="247">
        <f t="shared" si="3"/>
        <v>1.9453950135520901E-2</v>
      </c>
      <c r="E25" s="215">
        <f t="shared" si="4"/>
        <v>1.7516006698517196E-2</v>
      </c>
      <c r="F25" s="52">
        <f t="shared" si="9"/>
        <v>-0.20046845562401358</v>
      </c>
      <c r="H25" s="19">
        <v>183.98599999999999</v>
      </c>
      <c r="I25" s="140">
        <v>173.12200000000001</v>
      </c>
      <c r="J25" s="247">
        <f t="shared" si="6"/>
        <v>1.0763067724093738E-2</v>
      </c>
      <c r="K25" s="215">
        <f t="shared" si="7"/>
        <v>1.1314105197089084E-2</v>
      </c>
      <c r="L25" s="52">
        <f t="shared" si="0"/>
        <v>-5.9047971041274752E-2</v>
      </c>
      <c r="N25" s="27">
        <f t="shared" si="1"/>
        <v>1.8736799226029839</v>
      </c>
      <c r="O25" s="152">
        <f t="shared" si="2"/>
        <v>2.2050948923703992</v>
      </c>
      <c r="P25" s="52">
        <f t="shared" si="10"/>
        <v>0.17687918078718681</v>
      </c>
    </row>
    <row r="26" spans="1:16" ht="20.100000000000001" customHeight="1" x14ac:dyDescent="0.25">
      <c r="A26" s="8" t="s">
        <v>176</v>
      </c>
      <c r="B26" s="19">
        <v>530.52</v>
      </c>
      <c r="C26" s="140">
        <v>297.23999999999995</v>
      </c>
      <c r="D26" s="247">
        <f t="shared" si="3"/>
        <v>1.0510422756654156E-2</v>
      </c>
      <c r="E26" s="215">
        <f t="shared" si="4"/>
        <v>6.6315855700767425E-3</v>
      </c>
      <c r="F26" s="52">
        <f t="shared" si="5"/>
        <v>-0.43971952047048185</v>
      </c>
      <c r="H26" s="19">
        <v>222.166</v>
      </c>
      <c r="I26" s="140">
        <v>164.73500000000001</v>
      </c>
      <c r="J26" s="247">
        <f t="shared" si="6"/>
        <v>1.2996574217554646E-2</v>
      </c>
      <c r="K26" s="215">
        <f t="shared" si="7"/>
        <v>1.076598652766529E-2</v>
      </c>
      <c r="L26" s="52">
        <f t="shared" si="0"/>
        <v>-0.25850490174014018</v>
      </c>
      <c r="N26" s="27">
        <f t="shared" si="1"/>
        <v>4.1877026313805317</v>
      </c>
      <c r="O26" s="152">
        <f t="shared" si="2"/>
        <v>5.5421544879558615</v>
      </c>
      <c r="P26" s="52">
        <f t="shared" si="10"/>
        <v>0.32343553871895075</v>
      </c>
    </row>
    <row r="27" spans="1:16" ht="20.100000000000001" customHeight="1" x14ac:dyDescent="0.25">
      <c r="A27" s="8" t="s">
        <v>180</v>
      </c>
      <c r="B27" s="19">
        <v>429.02</v>
      </c>
      <c r="C27" s="140">
        <v>373.68000000000006</v>
      </c>
      <c r="D27" s="247">
        <f t="shared" si="3"/>
        <v>8.4995505750202933E-3</v>
      </c>
      <c r="E27" s="215">
        <f t="shared" si="4"/>
        <v>8.3370034175288595E-3</v>
      </c>
      <c r="F27" s="52">
        <f t="shared" si="5"/>
        <v>-0.12899165540068044</v>
      </c>
      <c r="H27" s="19">
        <v>122.72499999999999</v>
      </c>
      <c r="I27" s="140">
        <v>131.274</v>
      </c>
      <c r="J27" s="247">
        <f t="shared" si="6"/>
        <v>7.1793369410683636E-3</v>
      </c>
      <c r="K27" s="215">
        <f t="shared" si="7"/>
        <v>8.5791975926957434E-3</v>
      </c>
      <c r="L27" s="52">
        <f t="shared" si="0"/>
        <v>6.9659808514972554E-2</v>
      </c>
      <c r="N27" s="27">
        <f t="shared" si="1"/>
        <v>2.8605892499184189</v>
      </c>
      <c r="O27" s="152">
        <f t="shared" si="2"/>
        <v>3.5130057803468202</v>
      </c>
      <c r="P27" s="52">
        <f t="shared" si="10"/>
        <v>0.22807067825169502</v>
      </c>
    </row>
    <row r="28" spans="1:16" ht="20.100000000000001" customHeight="1" x14ac:dyDescent="0.25">
      <c r="A28" s="8" t="s">
        <v>201</v>
      </c>
      <c r="B28" s="19">
        <v>1469.05</v>
      </c>
      <c r="C28" s="140">
        <v>384.22</v>
      </c>
      <c r="D28" s="247">
        <f t="shared" si="3"/>
        <v>2.910415545250469E-2</v>
      </c>
      <c r="E28" s="215">
        <f t="shared" si="4"/>
        <v>8.5721565325490735E-3</v>
      </c>
      <c r="F28" s="52">
        <f t="shared" si="5"/>
        <v>-0.73845682583982841</v>
      </c>
      <c r="H28" s="19">
        <v>311.399</v>
      </c>
      <c r="I28" s="140">
        <v>115.67699999999999</v>
      </c>
      <c r="J28" s="247">
        <f t="shared" si="6"/>
        <v>1.8216649778869401E-2</v>
      </c>
      <c r="K28" s="215">
        <f t="shared" si="7"/>
        <v>7.5598811640558324E-3</v>
      </c>
      <c r="L28" s="52">
        <f t="shared" si="0"/>
        <v>-0.62852481864103615</v>
      </c>
      <c r="N28" s="27">
        <f t="shared" si="1"/>
        <v>2.1197304380381881</v>
      </c>
      <c r="O28" s="152">
        <f t="shared" si="2"/>
        <v>3.0106969965124142</v>
      </c>
      <c r="P28" s="52">
        <f t="shared" si="8"/>
        <v>0.42032068912442294</v>
      </c>
    </row>
    <row r="29" spans="1:16" ht="20.100000000000001" customHeight="1" x14ac:dyDescent="0.25">
      <c r="A29" s="8" t="s">
        <v>169</v>
      </c>
      <c r="B29" s="19">
        <v>125.83</v>
      </c>
      <c r="C29" s="140">
        <v>309.82</v>
      </c>
      <c r="D29" s="247">
        <f t="shared" si="3"/>
        <v>2.492887158768364E-3</v>
      </c>
      <c r="E29" s="215">
        <f t="shared" si="4"/>
        <v>6.9122521912299041E-3</v>
      </c>
      <c r="F29" s="52">
        <f>(C29-B29)/B29</f>
        <v>1.4622109194945563</v>
      </c>
      <c r="H29" s="19">
        <v>68.253</v>
      </c>
      <c r="I29" s="140">
        <v>90.144999999999996</v>
      </c>
      <c r="J29" s="247">
        <f t="shared" si="6"/>
        <v>3.9927584782133959E-3</v>
      </c>
      <c r="K29" s="215">
        <f t="shared" si="7"/>
        <v>5.891279057494688E-3</v>
      </c>
      <c r="L29" s="52">
        <f t="shared" si="0"/>
        <v>0.32074780595724722</v>
      </c>
      <c r="N29" s="27">
        <f t="shared" si="1"/>
        <v>5.4242231582293581</v>
      </c>
      <c r="O29" s="152">
        <f t="shared" si="2"/>
        <v>2.9095926667097021</v>
      </c>
      <c r="P29" s="52">
        <f>(O29-N29)/N29</f>
        <v>-0.4635927428067898</v>
      </c>
    </row>
    <row r="30" spans="1:16" ht="20.100000000000001" customHeight="1" x14ac:dyDescent="0.25">
      <c r="A30" s="8" t="s">
        <v>198</v>
      </c>
      <c r="B30" s="19">
        <v>95.63</v>
      </c>
      <c r="C30" s="140">
        <v>253.29000000000002</v>
      </c>
      <c r="D30" s="247">
        <f t="shared" si="3"/>
        <v>1.8945783914250864E-3</v>
      </c>
      <c r="E30" s="215">
        <f t="shared" si="4"/>
        <v>5.6510372394184445E-3</v>
      </c>
      <c r="F30" s="52">
        <f t="shared" si="5"/>
        <v>1.648645822440657</v>
      </c>
      <c r="H30" s="19">
        <v>21.646999999999998</v>
      </c>
      <c r="I30" s="140">
        <v>82.111999999999995</v>
      </c>
      <c r="J30" s="247">
        <f t="shared" si="6"/>
        <v>1.2663361724449529E-3</v>
      </c>
      <c r="K30" s="215">
        <f t="shared" si="7"/>
        <v>5.3662954791613938E-3</v>
      </c>
      <c r="L30" s="52">
        <f t="shared" si="0"/>
        <v>2.7932276989883125</v>
      </c>
      <c r="N30" s="27">
        <f t="shared" si="1"/>
        <v>2.2636202028652095</v>
      </c>
      <c r="O30" s="152">
        <f t="shared" si="2"/>
        <v>3.2418176793398867</v>
      </c>
      <c r="P30" s="52">
        <f t="shared" si="8"/>
        <v>0.43213851653935137</v>
      </c>
    </row>
    <row r="31" spans="1:16" ht="20.100000000000001" customHeight="1" x14ac:dyDescent="0.25">
      <c r="A31" s="8" t="s">
        <v>178</v>
      </c>
      <c r="B31" s="19">
        <v>361.08</v>
      </c>
      <c r="C31" s="140">
        <v>205.52</v>
      </c>
      <c r="D31" s="247">
        <f t="shared" si="3"/>
        <v>7.1535539639837938E-3</v>
      </c>
      <c r="E31" s="215">
        <f t="shared" si="4"/>
        <v>4.5852626374719837E-3</v>
      </c>
      <c r="F31" s="52">
        <f t="shared" si="5"/>
        <v>-0.43081865514567402</v>
      </c>
      <c r="H31" s="19">
        <v>167.40700000000001</v>
      </c>
      <c r="I31" s="140">
        <v>75.331999999999994</v>
      </c>
      <c r="J31" s="247">
        <f t="shared" si="6"/>
        <v>9.7932064313989136E-3</v>
      </c>
      <c r="K31" s="215">
        <f t="shared" si="7"/>
        <v>4.9231996667501226E-3</v>
      </c>
      <c r="L31" s="52">
        <f t="shared" si="0"/>
        <v>-0.5500068694857444</v>
      </c>
      <c r="N31" s="27">
        <f t="shared" si="1"/>
        <v>4.6362855876814004</v>
      </c>
      <c r="O31" s="152">
        <f t="shared" si="2"/>
        <v>3.6654340210198515</v>
      </c>
      <c r="P31" s="52">
        <f t="shared" si="8"/>
        <v>-0.20940288260953968</v>
      </c>
    </row>
    <row r="32" spans="1:16" ht="20.100000000000001" customHeight="1" thickBot="1" x14ac:dyDescent="0.3">
      <c r="A32" s="8" t="s">
        <v>17</v>
      </c>
      <c r="B32" s="19">
        <f>B33-SUM(B7:B31)</f>
        <v>3132.4400000000023</v>
      </c>
      <c r="C32" s="140">
        <f>C33-SUM(C7:C31)</f>
        <v>2493.7699999999895</v>
      </c>
      <c r="D32" s="247">
        <f t="shared" si="3"/>
        <v>6.2058487257509176E-2</v>
      </c>
      <c r="E32" s="215">
        <f t="shared" si="4"/>
        <v>5.5637360877036107E-2</v>
      </c>
      <c r="F32" s="52">
        <f t="shared" si="5"/>
        <v>-0.2038889811137683</v>
      </c>
      <c r="H32" s="19">
        <f>H33-SUM(H7:H31)</f>
        <v>1234.0569999999989</v>
      </c>
      <c r="I32" s="140">
        <f>I33-SUM(I7:I31)</f>
        <v>857.67599999999766</v>
      </c>
      <c r="J32" s="247">
        <f t="shared" si="6"/>
        <v>7.2191574719771792E-2</v>
      </c>
      <c r="K32" s="215">
        <f t="shared" si="7"/>
        <v>5.6052012390213554E-2</v>
      </c>
      <c r="L32" s="52">
        <f t="shared" si="0"/>
        <v>-0.30499482600884853</v>
      </c>
      <c r="N32" s="27">
        <f t="shared" si="1"/>
        <v>3.9396029931937977</v>
      </c>
      <c r="O32" s="152">
        <f t="shared" si="2"/>
        <v>3.4392746724838346</v>
      </c>
      <c r="P32" s="52">
        <f t="shared" si="8"/>
        <v>-0.12699968031660772</v>
      </c>
    </row>
    <row r="33" spans="1:16" ht="26.25" customHeight="1" thickBot="1" x14ac:dyDescent="0.3">
      <c r="A33" s="12" t="s">
        <v>18</v>
      </c>
      <c r="B33" s="17">
        <v>50475.609999999993</v>
      </c>
      <c r="C33" s="145">
        <v>44821.86</v>
      </c>
      <c r="D33" s="243">
        <f>SUM(D7:D32)</f>
        <v>1</v>
      </c>
      <c r="E33" s="244">
        <f>SUM(E7:E32)</f>
        <v>0.99999999999999956</v>
      </c>
      <c r="F33" s="57">
        <f t="shared" si="5"/>
        <v>-0.11200954282672351</v>
      </c>
      <c r="G33" s="1"/>
      <c r="H33" s="17">
        <v>17094.197</v>
      </c>
      <c r="I33" s="145">
        <v>15301.430999999999</v>
      </c>
      <c r="J33" s="243">
        <f>SUM(J7:J32)</f>
        <v>1</v>
      </c>
      <c r="K33" s="244">
        <f>SUM(K7:K32)</f>
        <v>0.99999999999999989</v>
      </c>
      <c r="L33" s="57">
        <f t="shared" si="0"/>
        <v>-0.10487570723561929</v>
      </c>
      <c r="N33" s="29">
        <f t="shared" si="1"/>
        <v>3.3866251443023678</v>
      </c>
      <c r="O33" s="146">
        <f t="shared" si="2"/>
        <v>3.4138322238300685</v>
      </c>
      <c r="P33" s="57">
        <f t="shared" si="8"/>
        <v>8.0336849720358365E-3</v>
      </c>
    </row>
    <row r="35" spans="1:16" ht="15.75" thickBot="1" x14ac:dyDescent="0.3"/>
    <row r="36" spans="1:16" x14ac:dyDescent="0.25">
      <c r="A36" s="364" t="s">
        <v>2</v>
      </c>
      <c r="B36" s="352" t="s">
        <v>1</v>
      </c>
      <c r="C36" s="350"/>
      <c r="D36" s="352" t="s">
        <v>104</v>
      </c>
      <c r="E36" s="350"/>
      <c r="F36" s="130" t="s">
        <v>0</v>
      </c>
      <c r="H36" s="362" t="s">
        <v>19</v>
      </c>
      <c r="I36" s="363"/>
      <c r="J36" s="352" t="s">
        <v>104</v>
      </c>
      <c r="K36" s="353"/>
      <c r="L36" s="130" t="s">
        <v>0</v>
      </c>
      <c r="N36" s="360" t="s">
        <v>22</v>
      </c>
      <c r="O36" s="350"/>
      <c r="P36" s="130" t="s">
        <v>0</v>
      </c>
    </row>
    <row r="37" spans="1:16" x14ac:dyDescent="0.25">
      <c r="A37" s="365"/>
      <c r="B37" s="355" t="str">
        <f>B5</f>
        <v>jan</v>
      </c>
      <c r="C37" s="357"/>
      <c r="D37" s="355" t="str">
        <f>B5</f>
        <v>jan</v>
      </c>
      <c r="E37" s="357"/>
      <c r="F37" s="131" t="str">
        <f>F5</f>
        <v>2023/2022</v>
      </c>
      <c r="H37" s="358" t="str">
        <f>B5</f>
        <v>jan</v>
      </c>
      <c r="I37" s="357"/>
      <c r="J37" s="355" t="str">
        <f>B5</f>
        <v>jan</v>
      </c>
      <c r="K37" s="356"/>
      <c r="L37" s="131" t="str">
        <f>L5</f>
        <v>2023/2022</v>
      </c>
      <c r="N37" s="358" t="str">
        <f>B5</f>
        <v>jan</v>
      </c>
      <c r="O37" s="356"/>
      <c r="P37" s="131" t="str">
        <f>P5</f>
        <v>2023/2022</v>
      </c>
    </row>
    <row r="38" spans="1:16" ht="19.5" customHeight="1" thickBot="1" x14ac:dyDescent="0.3">
      <c r="A38" s="366"/>
      <c r="B38" s="99">
        <f>B6</f>
        <v>2022</v>
      </c>
      <c r="C38" s="134">
        <f>C6</f>
        <v>2023</v>
      </c>
      <c r="D38" s="99">
        <f>B6</f>
        <v>2022</v>
      </c>
      <c r="E38" s="134">
        <f>C6</f>
        <v>2023</v>
      </c>
      <c r="F38" s="132" t="s">
        <v>1</v>
      </c>
      <c r="H38" s="25">
        <f>B6</f>
        <v>2022</v>
      </c>
      <c r="I38" s="134">
        <f>C6</f>
        <v>2023</v>
      </c>
      <c r="J38" s="99">
        <f>B6</f>
        <v>2022</v>
      </c>
      <c r="K38" s="134">
        <f>C6</f>
        <v>2023</v>
      </c>
      <c r="L38" s="259">
        <v>1000</v>
      </c>
      <c r="N38" s="25">
        <f>B6</f>
        <v>2022</v>
      </c>
      <c r="O38" s="134">
        <f>C6</f>
        <v>2023</v>
      </c>
      <c r="P38" s="132"/>
    </row>
    <row r="39" spans="1:16" ht="20.100000000000001" customHeight="1" x14ac:dyDescent="0.25">
      <c r="A39" s="38" t="s">
        <v>156</v>
      </c>
      <c r="B39" s="39">
        <v>4963.43</v>
      </c>
      <c r="C39" s="147">
        <v>4740.21</v>
      </c>
      <c r="D39" s="247">
        <f t="shared" ref="D39:D61" si="11">B39/$B$62</f>
        <v>0.24692305702368816</v>
      </c>
      <c r="E39" s="246">
        <f t="shared" ref="E39:E61" si="12">C39/$C$62</f>
        <v>0.2386268388932434</v>
      </c>
      <c r="F39" s="52">
        <f>(C39-B39)/B39</f>
        <v>-4.4972932024829652E-2</v>
      </c>
      <c r="H39" s="39">
        <v>1078</v>
      </c>
      <c r="I39" s="147">
        <v>1037.5170000000001</v>
      </c>
      <c r="J39" s="247">
        <f t="shared" ref="J39:J61" si="13">H39/$H$62</f>
        <v>0.19725305902349485</v>
      </c>
      <c r="K39" s="246">
        <f t="shared" ref="K39:K61" si="14">I39/$I$62</f>
        <v>0.18579846095135494</v>
      </c>
      <c r="L39" s="52">
        <f t="shared" ref="L39:L62" si="15">(I39-H39)/H39</f>
        <v>-3.7553803339517577E-2</v>
      </c>
      <c r="N39" s="27">
        <f t="shared" ref="N39:N62" si="16">(H39/B39)*10</f>
        <v>2.1718851681196267</v>
      </c>
      <c r="O39" s="151">
        <f t="shared" ref="O39:O62" si="17">(I39/C39)*10</f>
        <v>2.1887574601125266</v>
      </c>
      <c r="P39" s="61">
        <f t="shared" si="8"/>
        <v>7.768500950493409E-3</v>
      </c>
    </row>
    <row r="40" spans="1:16" ht="20.100000000000001" customHeight="1" x14ac:dyDescent="0.25">
      <c r="A40" s="38" t="s">
        <v>162</v>
      </c>
      <c r="B40" s="19">
        <v>4149.5499999999993</v>
      </c>
      <c r="C40" s="140">
        <v>3785.4800000000005</v>
      </c>
      <c r="D40" s="247">
        <f t="shared" si="11"/>
        <v>0.20643377085455925</v>
      </c>
      <c r="E40" s="215">
        <f t="shared" si="12"/>
        <v>0.1905647906091914</v>
      </c>
      <c r="F40" s="52">
        <f t="shared" ref="F40:F62" si="18">(C40-B40)/B40</f>
        <v>-8.7737224518320986E-2</v>
      </c>
      <c r="H40" s="19">
        <v>1108.337</v>
      </c>
      <c r="I40" s="140">
        <v>1027.67</v>
      </c>
      <c r="J40" s="247">
        <f t="shared" si="13"/>
        <v>0.20280414070401043</v>
      </c>
      <c r="K40" s="215">
        <f t="shared" si="14"/>
        <v>0.18403506098298048</v>
      </c>
      <c r="L40" s="52">
        <f t="shared" si="15"/>
        <v>-7.2782014856492133E-2</v>
      </c>
      <c r="N40" s="27">
        <f t="shared" si="16"/>
        <v>2.6709811907315255</v>
      </c>
      <c r="O40" s="152">
        <f t="shared" si="17"/>
        <v>2.7147680082842864</v>
      </c>
      <c r="P40" s="52">
        <f t="shared" si="8"/>
        <v>1.6393532722994819E-2</v>
      </c>
    </row>
    <row r="41" spans="1:16" ht="20.100000000000001" customHeight="1" x14ac:dyDescent="0.25">
      <c r="A41" s="38" t="s">
        <v>168</v>
      </c>
      <c r="B41" s="19">
        <v>1550.0500000000002</v>
      </c>
      <c r="C41" s="140">
        <v>1974.44</v>
      </c>
      <c r="D41" s="247">
        <f t="shared" si="11"/>
        <v>7.7112618600356578E-2</v>
      </c>
      <c r="E41" s="215">
        <f t="shared" si="12"/>
        <v>9.9395253751284329E-2</v>
      </c>
      <c r="F41" s="52">
        <f t="shared" si="18"/>
        <v>0.27379116802683773</v>
      </c>
      <c r="H41" s="19">
        <v>427.01099999999997</v>
      </c>
      <c r="I41" s="140">
        <v>625.35300000000007</v>
      </c>
      <c r="J41" s="247">
        <f t="shared" si="13"/>
        <v>7.8134717983934662E-2</v>
      </c>
      <c r="K41" s="215">
        <f t="shared" si="14"/>
        <v>0.11198816496627301</v>
      </c>
      <c r="L41" s="52">
        <f t="shared" si="15"/>
        <v>0.46448920519611936</v>
      </c>
      <c r="N41" s="27">
        <f t="shared" si="16"/>
        <v>2.7548208122318627</v>
      </c>
      <c r="O41" s="152">
        <f t="shared" si="17"/>
        <v>3.1672423573266344</v>
      </c>
      <c r="P41" s="52">
        <f t="shared" si="8"/>
        <v>0.14970902763023694</v>
      </c>
    </row>
    <row r="42" spans="1:16" ht="20.100000000000001" customHeight="1" x14ac:dyDescent="0.25">
      <c r="A42" s="38" t="s">
        <v>166</v>
      </c>
      <c r="B42" s="19">
        <v>2267.34</v>
      </c>
      <c r="C42" s="140">
        <v>2253.06</v>
      </c>
      <c r="D42" s="247">
        <f t="shared" si="11"/>
        <v>0.11279669988537949</v>
      </c>
      <c r="E42" s="215">
        <f t="shared" si="12"/>
        <v>0.11342125889713978</v>
      </c>
      <c r="F42" s="52">
        <f t="shared" si="18"/>
        <v>-6.2981290851836071E-3</v>
      </c>
      <c r="H42" s="19">
        <v>576.31399999999996</v>
      </c>
      <c r="I42" s="140">
        <v>555.93100000000004</v>
      </c>
      <c r="J42" s="247">
        <f t="shared" si="13"/>
        <v>0.10545426665868869</v>
      </c>
      <c r="K42" s="215">
        <f t="shared" si="14"/>
        <v>9.9556078787285132E-2</v>
      </c>
      <c r="L42" s="52">
        <f t="shared" si="15"/>
        <v>-3.5367872375128707E-2</v>
      </c>
      <c r="N42" s="27">
        <f t="shared" si="16"/>
        <v>2.5418066985983572</v>
      </c>
      <c r="O42" s="152">
        <f t="shared" si="17"/>
        <v>2.467448714193142</v>
      </c>
      <c r="P42" s="52">
        <f t="shared" si="8"/>
        <v>-2.925398868695199E-2</v>
      </c>
    </row>
    <row r="43" spans="1:16" ht="20.100000000000001" customHeight="1" x14ac:dyDescent="0.25">
      <c r="A43" s="38" t="s">
        <v>171</v>
      </c>
      <c r="B43" s="19">
        <v>1049.03</v>
      </c>
      <c r="C43" s="140">
        <v>918.21999999999991</v>
      </c>
      <c r="D43" s="247">
        <f t="shared" si="11"/>
        <v>5.2187639295720817E-2</v>
      </c>
      <c r="E43" s="215">
        <f t="shared" si="12"/>
        <v>4.6224098934130327E-2</v>
      </c>
      <c r="F43" s="52">
        <f t="shared" si="18"/>
        <v>-0.12469614786993705</v>
      </c>
      <c r="H43" s="19">
        <v>386.07100000000003</v>
      </c>
      <c r="I43" s="140">
        <v>380.31199999999995</v>
      </c>
      <c r="J43" s="247">
        <f t="shared" si="13"/>
        <v>7.0643493274823457E-2</v>
      </c>
      <c r="K43" s="215">
        <f t="shared" si="14"/>
        <v>6.8106242385745669E-2</v>
      </c>
      <c r="L43" s="52">
        <f t="shared" si="15"/>
        <v>-1.4916945328709153E-2</v>
      </c>
      <c r="N43" s="27">
        <f t="shared" si="16"/>
        <v>3.6802665319390298</v>
      </c>
      <c r="O43" s="152">
        <f t="shared" si="17"/>
        <v>4.1418396462721354</v>
      </c>
      <c r="P43" s="52">
        <f t="shared" si="8"/>
        <v>0.12541839302326716</v>
      </c>
    </row>
    <row r="44" spans="1:16" ht="20.100000000000001" customHeight="1" x14ac:dyDescent="0.25">
      <c r="A44" s="38" t="s">
        <v>167</v>
      </c>
      <c r="B44" s="19">
        <v>1032.75</v>
      </c>
      <c r="C44" s="140">
        <v>1219.19</v>
      </c>
      <c r="D44" s="247">
        <f t="shared" si="11"/>
        <v>5.13777341760061E-2</v>
      </c>
      <c r="E44" s="215">
        <f t="shared" si="12"/>
        <v>6.1375225087127665E-2</v>
      </c>
      <c r="F44" s="52">
        <f t="shared" si="18"/>
        <v>0.18052771725974345</v>
      </c>
      <c r="H44" s="19">
        <v>340.35900000000004</v>
      </c>
      <c r="I44" s="140">
        <v>379.78199999999998</v>
      </c>
      <c r="J44" s="247">
        <f t="shared" si="13"/>
        <v>6.2279085265470963E-2</v>
      </c>
      <c r="K44" s="215">
        <f t="shared" si="14"/>
        <v>6.8011330028353731E-2</v>
      </c>
      <c r="L44" s="52">
        <f t="shared" si="15"/>
        <v>0.11582769957603571</v>
      </c>
      <c r="N44" s="27">
        <f t="shared" si="16"/>
        <v>3.2956572258533043</v>
      </c>
      <c r="O44" s="152">
        <f t="shared" si="17"/>
        <v>3.1150353923506584</v>
      </c>
      <c r="P44" s="52">
        <f t="shared" si="8"/>
        <v>-5.4806013224230177E-2</v>
      </c>
    </row>
    <row r="45" spans="1:16" ht="20.100000000000001" customHeight="1" x14ac:dyDescent="0.25">
      <c r="A45" s="38" t="s">
        <v>164</v>
      </c>
      <c r="B45" s="19">
        <v>681.55</v>
      </c>
      <c r="C45" s="140">
        <v>1065.94</v>
      </c>
      <c r="D45" s="247">
        <f t="shared" si="11"/>
        <v>3.3906070905501767E-2</v>
      </c>
      <c r="E45" s="215">
        <f t="shared" si="12"/>
        <v>5.3660469188045228E-2</v>
      </c>
      <c r="F45" s="52">
        <f t="shared" si="18"/>
        <v>0.56399383757611343</v>
      </c>
      <c r="H45" s="19">
        <v>272.39500000000004</v>
      </c>
      <c r="I45" s="140">
        <v>359.22599999999994</v>
      </c>
      <c r="J45" s="247">
        <f t="shared" si="13"/>
        <v>4.9842993518279123E-2</v>
      </c>
      <c r="K45" s="215">
        <f t="shared" si="14"/>
        <v>6.4330163200903137E-2</v>
      </c>
      <c r="L45" s="52">
        <f t="shared" si="15"/>
        <v>0.31876869986600304</v>
      </c>
      <c r="N45" s="27">
        <f t="shared" si="16"/>
        <v>3.9966987014892537</v>
      </c>
      <c r="O45" s="152">
        <f t="shared" si="17"/>
        <v>3.3700395894703261</v>
      </c>
      <c r="P45" s="52">
        <f t="shared" si="8"/>
        <v>-0.15679418410635287</v>
      </c>
    </row>
    <row r="46" spans="1:16" ht="20.100000000000001" customHeight="1" x14ac:dyDescent="0.25">
      <c r="A46" s="38" t="s">
        <v>161</v>
      </c>
      <c r="B46" s="19">
        <v>968.31000000000006</v>
      </c>
      <c r="C46" s="140">
        <v>847.91</v>
      </c>
      <c r="D46" s="247">
        <f t="shared" si="11"/>
        <v>4.8171942657921539E-2</v>
      </c>
      <c r="E46" s="215">
        <f t="shared" si="12"/>
        <v>4.2684624302714434E-2</v>
      </c>
      <c r="F46" s="52">
        <f t="shared" si="18"/>
        <v>-0.12434034555049528</v>
      </c>
      <c r="H46" s="19">
        <v>296.66300000000001</v>
      </c>
      <c r="I46" s="140">
        <v>342.84700000000004</v>
      </c>
      <c r="J46" s="247">
        <f t="shared" si="13"/>
        <v>5.428356609377278E-2</v>
      </c>
      <c r="K46" s="215">
        <f t="shared" si="14"/>
        <v>6.1397013197652853E-2</v>
      </c>
      <c r="L46" s="52">
        <f t="shared" si="15"/>
        <v>0.1556783286085559</v>
      </c>
      <c r="N46" s="27">
        <f t="shared" si="16"/>
        <v>3.0637192634590162</v>
      </c>
      <c r="O46" s="152">
        <f t="shared" si="17"/>
        <v>4.0434362137491018</v>
      </c>
      <c r="P46" s="52">
        <f t="shared" si="8"/>
        <v>0.31978026249832059</v>
      </c>
    </row>
    <row r="47" spans="1:16" ht="20.100000000000001" customHeight="1" x14ac:dyDescent="0.25">
      <c r="A47" s="38" t="s">
        <v>172</v>
      </c>
      <c r="B47" s="19">
        <v>977.58</v>
      </c>
      <c r="C47" s="140">
        <v>949.18000000000006</v>
      </c>
      <c r="D47" s="247">
        <f t="shared" si="11"/>
        <v>4.8633110990830349E-2</v>
      </c>
      <c r="E47" s="215">
        <f t="shared" si="12"/>
        <v>4.7782655819191298E-2</v>
      </c>
      <c r="F47" s="52">
        <f t="shared" si="18"/>
        <v>-2.90513308373739E-2</v>
      </c>
      <c r="H47" s="19">
        <v>283.93799999999999</v>
      </c>
      <c r="I47" s="140">
        <v>278.84900000000005</v>
      </c>
      <c r="J47" s="247">
        <f t="shared" si="13"/>
        <v>5.1955138286654066E-2</v>
      </c>
      <c r="K47" s="215">
        <f t="shared" si="14"/>
        <v>4.9936256502615746E-2</v>
      </c>
      <c r="L47" s="52">
        <f t="shared" si="15"/>
        <v>-1.792292683614008E-2</v>
      </c>
      <c r="N47" s="27">
        <f t="shared" si="16"/>
        <v>2.9044988645430552</v>
      </c>
      <c r="O47" s="152">
        <f t="shared" si="17"/>
        <v>2.9377884068353737</v>
      </c>
      <c r="P47" s="52">
        <f t="shared" si="8"/>
        <v>1.1461372114378747E-2</v>
      </c>
    </row>
    <row r="48" spans="1:16" ht="20.100000000000001" customHeight="1" x14ac:dyDescent="0.25">
      <c r="A48" s="38" t="s">
        <v>179</v>
      </c>
      <c r="B48" s="19">
        <v>981.95</v>
      </c>
      <c r="C48" s="140">
        <v>785.09999999999991</v>
      </c>
      <c r="D48" s="247">
        <f t="shared" si="11"/>
        <v>4.8850511812277113E-2</v>
      </c>
      <c r="E48" s="215">
        <f t="shared" si="12"/>
        <v>3.9522707056245478E-2</v>
      </c>
      <c r="F48" s="52">
        <f t="shared" si="18"/>
        <v>-0.20046845562401358</v>
      </c>
      <c r="H48" s="19">
        <v>183.98599999999999</v>
      </c>
      <c r="I48" s="140">
        <v>173.12200000000001</v>
      </c>
      <c r="J48" s="247">
        <f t="shared" si="13"/>
        <v>3.3665863930887496E-2</v>
      </c>
      <c r="K48" s="215">
        <f t="shared" si="14"/>
        <v>3.1002673842279664E-2</v>
      </c>
      <c r="L48" s="52">
        <f t="shared" si="15"/>
        <v>-5.9047971041274752E-2</v>
      </c>
      <c r="N48" s="27">
        <f t="shared" si="16"/>
        <v>1.8736799226029839</v>
      </c>
      <c r="O48" s="152">
        <f t="shared" si="17"/>
        <v>2.2050948923703992</v>
      </c>
      <c r="P48" s="52">
        <f t="shared" si="8"/>
        <v>0.17687918078718681</v>
      </c>
    </row>
    <row r="49" spans="1:16" ht="20.100000000000001" customHeight="1" x14ac:dyDescent="0.25">
      <c r="A49" s="38" t="s">
        <v>180</v>
      </c>
      <c r="B49" s="19">
        <v>429.02</v>
      </c>
      <c r="C49" s="140">
        <v>373.68000000000006</v>
      </c>
      <c r="D49" s="247">
        <f t="shared" si="11"/>
        <v>2.1343089340295458E-2</v>
      </c>
      <c r="E49" s="215">
        <f t="shared" si="12"/>
        <v>1.8811419147596247E-2</v>
      </c>
      <c r="F49" s="52">
        <f t="shared" si="18"/>
        <v>-0.12899165540068044</v>
      </c>
      <c r="H49" s="19">
        <v>122.72499999999999</v>
      </c>
      <c r="I49" s="140">
        <v>131.274</v>
      </c>
      <c r="J49" s="247">
        <f t="shared" si="13"/>
        <v>2.2456290972781453E-2</v>
      </c>
      <c r="K49" s="215">
        <f t="shared" si="14"/>
        <v>2.350853736654741E-2</v>
      </c>
      <c r="L49" s="52">
        <f t="shared" si="15"/>
        <v>6.9659808514972554E-2</v>
      </c>
      <c r="N49" s="27">
        <f t="shared" si="16"/>
        <v>2.8605892499184189</v>
      </c>
      <c r="O49" s="152">
        <f t="shared" si="17"/>
        <v>3.5130057803468202</v>
      </c>
      <c r="P49" s="52">
        <f t="shared" si="8"/>
        <v>0.22807067825169502</v>
      </c>
    </row>
    <row r="50" spans="1:16" ht="20.100000000000001" customHeight="1" x14ac:dyDescent="0.25">
      <c r="A50" s="38" t="s">
        <v>169</v>
      </c>
      <c r="B50" s="19">
        <v>125.83</v>
      </c>
      <c r="C50" s="140">
        <v>309.82</v>
      </c>
      <c r="D50" s="247">
        <f t="shared" si="11"/>
        <v>6.2598501974019342E-3</v>
      </c>
      <c r="E50" s="215">
        <f t="shared" si="12"/>
        <v>1.5596643867234715E-2</v>
      </c>
      <c r="F50" s="52">
        <f t="shared" si="18"/>
        <v>1.4622109194945563</v>
      </c>
      <c r="H50" s="19">
        <v>68.253</v>
      </c>
      <c r="I50" s="140">
        <v>90.144999999999996</v>
      </c>
      <c r="J50" s="247">
        <f t="shared" si="13"/>
        <v>1.2488973133145264E-2</v>
      </c>
      <c r="K50" s="215">
        <f t="shared" si="14"/>
        <v>1.6143159353012904E-2</v>
      </c>
      <c r="L50" s="52">
        <f t="shared" si="15"/>
        <v>0.32074780595724722</v>
      </c>
      <c r="N50" s="27">
        <f t="shared" si="16"/>
        <v>5.4242231582293581</v>
      </c>
      <c r="O50" s="152">
        <f t="shared" si="17"/>
        <v>2.9095926667097021</v>
      </c>
      <c r="P50" s="52">
        <f t="shared" si="8"/>
        <v>-0.4635927428067898</v>
      </c>
    </row>
    <row r="51" spans="1:16" ht="20.100000000000001" customHeight="1" x14ac:dyDescent="0.25">
      <c r="A51" s="38" t="s">
        <v>181</v>
      </c>
      <c r="B51" s="19">
        <v>288.29000000000002</v>
      </c>
      <c r="C51" s="140">
        <v>257.61</v>
      </c>
      <c r="D51" s="247">
        <f t="shared" si="11"/>
        <v>1.4341986914161994E-2</v>
      </c>
      <c r="E51" s="215">
        <f t="shared" si="12"/>
        <v>1.2968341058157432E-2</v>
      </c>
      <c r="F51" s="52">
        <f t="shared" si="18"/>
        <v>-0.10642061812757989</v>
      </c>
      <c r="H51" s="19">
        <v>83.931999999999988</v>
      </c>
      <c r="I51" s="140">
        <v>74.472999999999999</v>
      </c>
      <c r="J51" s="247">
        <f t="shared" si="13"/>
        <v>1.5357925556549136E-2</v>
      </c>
      <c r="K51" s="215">
        <f t="shared" si="14"/>
        <v>1.3336618852925065E-2</v>
      </c>
      <c r="L51" s="52">
        <f t="shared" si="15"/>
        <v>-0.11269837487489862</v>
      </c>
      <c r="N51" s="27">
        <f t="shared" si="16"/>
        <v>2.9113739637170899</v>
      </c>
      <c r="O51" s="152">
        <f t="shared" si="17"/>
        <v>2.8909203835254842</v>
      </c>
      <c r="P51" s="52">
        <f t="shared" si="8"/>
        <v>-7.0254046530977563E-3</v>
      </c>
    </row>
    <row r="52" spans="1:16" ht="20.100000000000001" customHeight="1" x14ac:dyDescent="0.25">
      <c r="A52" s="38" t="s">
        <v>185</v>
      </c>
      <c r="B52" s="19">
        <v>190.7</v>
      </c>
      <c r="C52" s="140">
        <v>132.52000000000001</v>
      </c>
      <c r="D52" s="247">
        <f t="shared" si="11"/>
        <v>9.487033558329085E-3</v>
      </c>
      <c r="E52" s="215">
        <f t="shared" si="12"/>
        <v>6.6711872870890993E-3</v>
      </c>
      <c r="F52" s="52">
        <f t="shared" si="18"/>
        <v>-0.30508652333508118</v>
      </c>
      <c r="H52" s="19">
        <v>53.385999999999996</v>
      </c>
      <c r="I52" s="140">
        <v>36.29</v>
      </c>
      <c r="J52" s="247">
        <f t="shared" si="13"/>
        <v>9.7686009360188272E-3</v>
      </c>
      <c r="K52" s="215">
        <f t="shared" si="14"/>
        <v>6.4988102825540885E-3</v>
      </c>
      <c r="L52" s="52">
        <f t="shared" si="15"/>
        <v>-0.32023376915296142</v>
      </c>
      <c r="N52" s="27">
        <f t="shared" si="16"/>
        <v>2.7994756161510228</v>
      </c>
      <c r="O52" s="152">
        <f t="shared" si="17"/>
        <v>2.738454572894657</v>
      </c>
      <c r="P52" s="52">
        <f t="shared" si="8"/>
        <v>-2.1797311933819653E-2</v>
      </c>
    </row>
    <row r="53" spans="1:16" ht="20.100000000000001" customHeight="1" x14ac:dyDescent="0.25">
      <c r="A53" s="38" t="s">
        <v>182</v>
      </c>
      <c r="B53" s="19">
        <v>29.520000000000003</v>
      </c>
      <c r="C53" s="140">
        <v>112.5</v>
      </c>
      <c r="D53" s="247">
        <f t="shared" si="11"/>
        <v>1.4685748853795208E-3</v>
      </c>
      <c r="E53" s="215">
        <f t="shared" si="12"/>
        <v>5.6633607742040716E-3</v>
      </c>
      <c r="F53" s="52">
        <f t="shared" si="18"/>
        <v>2.8109756097560967</v>
      </c>
      <c r="H53" s="19">
        <v>10.893000000000001</v>
      </c>
      <c r="I53" s="140">
        <v>27.192</v>
      </c>
      <c r="J53" s="247">
        <f t="shared" si="13"/>
        <v>1.9932073951233116E-3</v>
      </c>
      <c r="K53" s="215">
        <f t="shared" si="14"/>
        <v>4.869541173965577E-3</v>
      </c>
      <c r="L53" s="52">
        <f t="shared" si="15"/>
        <v>1.4962820159735608</v>
      </c>
      <c r="N53" s="27">
        <f t="shared" si="16"/>
        <v>3.6900406504065035</v>
      </c>
      <c r="O53" s="152">
        <f t="shared" si="17"/>
        <v>2.4170666666666669</v>
      </c>
      <c r="P53" s="52">
        <f t="shared" si="8"/>
        <v>-0.34497559900853741</v>
      </c>
    </row>
    <row r="54" spans="1:16" ht="20.100000000000001" customHeight="1" x14ac:dyDescent="0.25">
      <c r="A54" s="38" t="s">
        <v>183</v>
      </c>
      <c r="B54" s="19">
        <v>64.81</v>
      </c>
      <c r="C54" s="140">
        <v>45.820000000000007</v>
      </c>
      <c r="D54" s="247">
        <f t="shared" si="11"/>
        <v>3.2241984526235343E-3</v>
      </c>
      <c r="E54" s="215">
        <f t="shared" si="12"/>
        <v>2.306623917102494E-3</v>
      </c>
      <c r="F54" s="52">
        <f>(C54-B54)/B54</f>
        <v>-0.29301033791081615</v>
      </c>
      <c r="H54" s="19">
        <v>29.536999999999999</v>
      </c>
      <c r="I54" s="140">
        <v>19.994999999999997</v>
      </c>
      <c r="J54" s="247">
        <f t="shared" si="13"/>
        <v>5.4046972211289129E-3</v>
      </c>
      <c r="K54" s="215">
        <f t="shared" si="14"/>
        <v>3.5807029925508127E-3</v>
      </c>
      <c r="L54" s="52">
        <f t="shared" si="15"/>
        <v>-0.32305244269898775</v>
      </c>
      <c r="N54" s="27">
        <f t="shared" si="16"/>
        <v>4.5574756981947226</v>
      </c>
      <c r="O54" s="152">
        <f t="shared" si="17"/>
        <v>4.363814927979047</v>
      </c>
      <c r="P54" s="52">
        <f t="shared" si="8"/>
        <v>-4.2492990207800174E-2</v>
      </c>
    </row>
    <row r="55" spans="1:16" ht="20.100000000000001" customHeight="1" x14ac:dyDescent="0.25">
      <c r="A55" s="38" t="s">
        <v>184</v>
      </c>
      <c r="B55" s="19">
        <v>185.52</v>
      </c>
      <c r="C55" s="140">
        <v>43.18</v>
      </c>
      <c r="D55" s="247">
        <f t="shared" si="11"/>
        <v>9.2293364747834915E-3</v>
      </c>
      <c r="E55" s="215">
        <f t="shared" si="12"/>
        <v>2.1737237176011719E-3</v>
      </c>
      <c r="F55" s="52">
        <f>(C55-B55)/B55</f>
        <v>-0.76724881414402757</v>
      </c>
      <c r="H55" s="19">
        <v>80.47</v>
      </c>
      <c r="I55" s="140">
        <v>16.626999999999999</v>
      </c>
      <c r="J55" s="247">
        <f t="shared" si="13"/>
        <v>1.4724446808553462E-2</v>
      </c>
      <c r="K55" s="215">
        <f t="shared" si="14"/>
        <v>2.9775618233129466E-3</v>
      </c>
      <c r="L55" s="52">
        <f t="shared" si="15"/>
        <v>-0.79337641357027466</v>
      </c>
      <c r="N55" s="27">
        <f t="shared" ref="N55:N56" si="19">(H55/B55)*10</f>
        <v>4.33753773178094</v>
      </c>
      <c r="O55" s="152">
        <f t="shared" ref="O55:O56" si="20">(I55/C55)*10</f>
        <v>3.8506252894858726</v>
      </c>
      <c r="P55" s="52">
        <f t="shared" ref="P55:P56" si="21">(O55-N55)/N55</f>
        <v>-0.11225549433898462</v>
      </c>
    </row>
    <row r="56" spans="1:16" ht="20.100000000000001" customHeight="1" x14ac:dyDescent="0.25">
      <c r="A56" s="38" t="s">
        <v>190</v>
      </c>
      <c r="B56" s="19">
        <v>15.370000000000001</v>
      </c>
      <c r="C56" s="140">
        <v>18.3</v>
      </c>
      <c r="D56" s="247">
        <f t="shared" si="11"/>
        <v>7.6463401044319897E-4</v>
      </c>
      <c r="E56" s="215">
        <f t="shared" si="12"/>
        <v>9.21240019270529E-4</v>
      </c>
      <c r="F56" s="52">
        <f t="shared" si="18"/>
        <v>0.19063109954456731</v>
      </c>
      <c r="H56" s="19">
        <v>4.7460000000000004</v>
      </c>
      <c r="I56" s="140">
        <v>13.129000000000001</v>
      </c>
      <c r="J56" s="247">
        <f t="shared" si="13"/>
        <v>8.6842580531123071E-4</v>
      </c>
      <c r="K56" s="215">
        <f t="shared" si="14"/>
        <v>2.3511402645261131E-3</v>
      </c>
      <c r="L56" s="52">
        <f t="shared" si="15"/>
        <v>1.7663295406658239</v>
      </c>
      <c r="N56" s="27">
        <f t="shared" si="19"/>
        <v>3.0878334417696811</v>
      </c>
      <c r="O56" s="152">
        <f t="shared" si="20"/>
        <v>7.1743169398907103</v>
      </c>
      <c r="P56" s="52">
        <f t="shared" si="21"/>
        <v>1.3234144830619516</v>
      </c>
    </row>
    <row r="57" spans="1:16" ht="20.100000000000001" customHeight="1" x14ac:dyDescent="0.25">
      <c r="A57" s="38" t="s">
        <v>186</v>
      </c>
      <c r="B57" s="19">
        <v>102.37</v>
      </c>
      <c r="C57" s="140">
        <v>21.25</v>
      </c>
      <c r="D57" s="247">
        <f t="shared" si="11"/>
        <v>5.0927510506877218E-3</v>
      </c>
      <c r="E57" s="215">
        <f t="shared" si="12"/>
        <v>1.0697459240163246E-3</v>
      </c>
      <c r="F57" s="52">
        <f t="shared" ref="F57:F58" si="22">(C57-B57)/B57</f>
        <v>-0.79241965419556515</v>
      </c>
      <c r="H57" s="19">
        <v>30.981999999999999</v>
      </c>
      <c r="I57" s="140">
        <v>7.2779999999999996</v>
      </c>
      <c r="J57" s="247">
        <f t="shared" si="13"/>
        <v>5.6691041508960278E-3</v>
      </c>
      <c r="K57" s="215">
        <f t="shared" si="14"/>
        <v>1.3033436549029665E-3</v>
      </c>
      <c r="L57" s="52">
        <f t="shared" si="15"/>
        <v>-0.76508940675230785</v>
      </c>
      <c r="N57" s="27">
        <f t="shared" si="16"/>
        <v>3.0264725993943538</v>
      </c>
      <c r="O57" s="152">
        <f t="shared" si="17"/>
        <v>3.4249411764705879</v>
      </c>
      <c r="P57" s="52">
        <f t="shared" ref="P57:P58" si="23">(O57-N57)/N57</f>
        <v>0.13166105556547059</v>
      </c>
    </row>
    <row r="58" spans="1:16" ht="20.100000000000001" customHeight="1" x14ac:dyDescent="0.25">
      <c r="A58" s="38" t="s">
        <v>188</v>
      </c>
      <c r="B58" s="19">
        <v>6.4399999999999995</v>
      </c>
      <c r="C58" s="140">
        <v>5.3</v>
      </c>
      <c r="D58" s="247">
        <f t="shared" si="11"/>
        <v>3.2038015792154855E-4</v>
      </c>
      <c r="E58" s="215">
        <f t="shared" si="12"/>
        <v>2.6680721869583627E-4</v>
      </c>
      <c r="F58" s="52">
        <f t="shared" si="22"/>
        <v>-0.17701863354037264</v>
      </c>
      <c r="H58" s="19">
        <v>5.9079999999999995</v>
      </c>
      <c r="I58" s="140">
        <v>3.7279999999999998</v>
      </c>
      <c r="J58" s="247">
        <f t="shared" si="13"/>
        <v>1.0810492325703223E-3</v>
      </c>
      <c r="K58" s="215">
        <f t="shared" si="14"/>
        <v>6.676099402965457E-4</v>
      </c>
      <c r="L58" s="52">
        <f t="shared" si="15"/>
        <v>-0.36899119837508459</v>
      </c>
      <c r="N58" s="27">
        <f t="shared" si="16"/>
        <v>9.1739130434782616</v>
      </c>
      <c r="O58" s="152">
        <f t="shared" si="17"/>
        <v>7.0339622641509436</v>
      </c>
      <c r="P58" s="52">
        <f t="shared" si="23"/>
        <v>-0.23326477689349912</v>
      </c>
    </row>
    <row r="59" spans="1:16" ht="20.100000000000001" customHeight="1" x14ac:dyDescent="0.25">
      <c r="A59" s="38" t="s">
        <v>189</v>
      </c>
      <c r="B59" s="19">
        <v>4.49</v>
      </c>
      <c r="C59" s="140">
        <v>1.99</v>
      </c>
      <c r="D59" s="247">
        <f t="shared" si="11"/>
        <v>2.2337063805399893E-4</v>
      </c>
      <c r="E59" s="215">
        <f t="shared" si="12"/>
        <v>1.0017855947258758E-4</v>
      </c>
      <c r="F59" s="52">
        <f t="shared" ref="F59:F60" si="24">(C59-B59)/B59</f>
        <v>-0.55679287305122493</v>
      </c>
      <c r="H59" s="19">
        <v>2.33</v>
      </c>
      <c r="I59" s="140">
        <v>1.4690000000000001</v>
      </c>
      <c r="J59" s="247">
        <f t="shared" si="13"/>
        <v>4.2634473796358352E-4</v>
      </c>
      <c r="K59" s="215">
        <f t="shared" si="14"/>
        <v>2.6306840190333308E-4</v>
      </c>
      <c r="L59" s="52">
        <f t="shared" si="15"/>
        <v>-0.36952789699570815</v>
      </c>
      <c r="N59" s="27">
        <f t="shared" si="16"/>
        <v>5.1893095768374167</v>
      </c>
      <c r="O59" s="152">
        <f t="shared" si="17"/>
        <v>7.3819095477386938</v>
      </c>
      <c r="P59" s="52">
        <f t="shared" ref="P59" si="25">(O59-N59)/N59</f>
        <v>0.42252248366294998</v>
      </c>
    </row>
    <row r="60" spans="1:16" ht="20.100000000000001" customHeight="1" x14ac:dyDescent="0.25">
      <c r="A60" s="38" t="s">
        <v>211</v>
      </c>
      <c r="B60" s="19">
        <v>2.77</v>
      </c>
      <c r="C60" s="140">
        <v>0.51</v>
      </c>
      <c r="D60" s="247">
        <f t="shared" si="11"/>
        <v>1.3780326668364742E-4</v>
      </c>
      <c r="E60" s="215">
        <f t="shared" si="12"/>
        <v>2.5673902176391793E-5</v>
      </c>
      <c r="F60" s="52">
        <f t="shared" si="24"/>
        <v>-0.81588447653429597</v>
      </c>
      <c r="H60" s="19">
        <v>1.835</v>
      </c>
      <c r="I60" s="140">
        <v>0.6140000000000001</v>
      </c>
      <c r="J60" s="247">
        <f t="shared" si="13"/>
        <v>3.3576935371810117E-4</v>
      </c>
      <c r="K60" s="215">
        <f t="shared" si="14"/>
        <v>1.0995507063896972E-4</v>
      </c>
      <c r="L60" s="52">
        <f t="shared" si="15"/>
        <v>-0.66539509536784736</v>
      </c>
      <c r="N60" s="27">
        <f t="shared" ref="N60" si="26">(H60/B60)*10</f>
        <v>6.6245487364620939</v>
      </c>
      <c r="O60" s="152">
        <f t="shared" ref="O60" si="27">(I60/C60)*10</f>
        <v>12.039215686274511</v>
      </c>
      <c r="P60" s="52">
        <f t="shared" ref="P60" si="28">(O60-N60)/N60</f>
        <v>0.81736389378639762</v>
      </c>
    </row>
    <row r="61" spans="1:16" ht="20.100000000000001" customHeight="1" thickBot="1" x14ac:dyDescent="0.3">
      <c r="A61" s="8" t="s">
        <v>17</v>
      </c>
      <c r="B61" s="19">
        <f>B62-SUM(B39:B60)</f>
        <v>34.450000000000728</v>
      </c>
      <c r="C61" s="140">
        <f>C62-SUM(C39:C60)</f>
        <v>3.319999999999709</v>
      </c>
      <c r="D61" s="247">
        <f t="shared" si="11"/>
        <v>1.7138348509934131E-3</v>
      </c>
      <c r="E61" s="215">
        <f t="shared" si="12"/>
        <v>1.6713206906982995E-4</v>
      </c>
      <c r="F61" s="52">
        <f t="shared" si="18"/>
        <v>-0.90362844702468392</v>
      </c>
      <c r="H61" s="19">
        <f>H62-SUM(H39:H60)</f>
        <v>16.989999999999782</v>
      </c>
      <c r="I61" s="140">
        <f>I62-SUM(I39:I60)</f>
        <v>1.2759999999980209</v>
      </c>
      <c r="J61" s="247">
        <f t="shared" si="13"/>
        <v>3.108839956223687E-3</v>
      </c>
      <c r="K61" s="215">
        <f t="shared" si="14"/>
        <v>2.2850597741874224E-4</v>
      </c>
      <c r="L61" s="52">
        <f t="shared" si="15"/>
        <v>-0.92489699823437099</v>
      </c>
      <c r="N61" s="27">
        <f t="shared" si="16"/>
        <v>4.9317851959359711</v>
      </c>
      <c r="O61" s="152">
        <f t="shared" si="17"/>
        <v>3.8433734939702795</v>
      </c>
      <c r="P61" s="52">
        <f t="shared" si="8"/>
        <v>-0.22069324975114393</v>
      </c>
    </row>
    <row r="62" spans="1:16" ht="26.25" customHeight="1" thickBot="1" x14ac:dyDescent="0.3">
      <c r="A62" s="12" t="s">
        <v>18</v>
      </c>
      <c r="B62" s="17">
        <v>20101.120000000006</v>
      </c>
      <c r="C62" s="145">
        <v>19864.53</v>
      </c>
      <c r="D62" s="253">
        <f>SUM(D39:D61)</f>
        <v>1</v>
      </c>
      <c r="E62" s="254">
        <f>SUM(E39:E61)</f>
        <v>1.0000000000000002</v>
      </c>
      <c r="F62" s="57">
        <f t="shared" si="18"/>
        <v>-1.1769990925879123E-2</v>
      </c>
      <c r="G62" s="1"/>
      <c r="H62" s="17">
        <v>5465.0610000000006</v>
      </c>
      <c r="I62" s="145">
        <v>5584.0989999999993</v>
      </c>
      <c r="J62" s="253">
        <f>SUM(J39:J61)</f>
        <v>1.0000000000000002</v>
      </c>
      <c r="K62" s="254">
        <f>SUM(K39:K61)</f>
        <v>0.99999999999999989</v>
      </c>
      <c r="L62" s="57">
        <f t="shared" si="15"/>
        <v>2.1781641595583039E-2</v>
      </c>
      <c r="M62" s="1"/>
      <c r="N62" s="29">
        <f t="shared" si="16"/>
        <v>2.718784326445491</v>
      </c>
      <c r="O62" s="146">
        <f t="shared" si="17"/>
        <v>2.8110904209664156</v>
      </c>
      <c r="P62" s="57">
        <f t="shared" si="8"/>
        <v>3.3951238288034646E-2</v>
      </c>
    </row>
    <row r="64" spans="1:16" ht="15.75" thickBot="1" x14ac:dyDescent="0.3"/>
    <row r="65" spans="1:16" x14ac:dyDescent="0.25">
      <c r="A65" s="364" t="s">
        <v>15</v>
      </c>
      <c r="B65" s="352" t="s">
        <v>1</v>
      </c>
      <c r="C65" s="350"/>
      <c r="D65" s="352" t="s">
        <v>104</v>
      </c>
      <c r="E65" s="350"/>
      <c r="F65" s="130" t="s">
        <v>0</v>
      </c>
      <c r="H65" s="362" t="s">
        <v>19</v>
      </c>
      <c r="I65" s="363"/>
      <c r="J65" s="352" t="s">
        <v>104</v>
      </c>
      <c r="K65" s="353"/>
      <c r="L65" s="130" t="s">
        <v>0</v>
      </c>
      <c r="N65" s="360" t="s">
        <v>22</v>
      </c>
      <c r="O65" s="350"/>
      <c r="P65" s="130" t="s">
        <v>0</v>
      </c>
    </row>
    <row r="66" spans="1:16" x14ac:dyDescent="0.25">
      <c r="A66" s="365"/>
      <c r="B66" s="355" t="str">
        <f>B5</f>
        <v>jan</v>
      </c>
      <c r="C66" s="357"/>
      <c r="D66" s="355" t="str">
        <f>B5</f>
        <v>jan</v>
      </c>
      <c r="E66" s="357"/>
      <c r="F66" s="131" t="str">
        <f>F37</f>
        <v>2023/2022</v>
      </c>
      <c r="H66" s="358" t="str">
        <f>B5</f>
        <v>jan</v>
      </c>
      <c r="I66" s="357"/>
      <c r="J66" s="355" t="str">
        <f>B5</f>
        <v>jan</v>
      </c>
      <c r="K66" s="356"/>
      <c r="L66" s="131" t="str">
        <f>L37</f>
        <v>2023/2022</v>
      </c>
      <c r="N66" s="358" t="str">
        <f>B5</f>
        <v>jan</v>
      </c>
      <c r="O66" s="356"/>
      <c r="P66" s="131" t="str">
        <f>P37</f>
        <v>2023/2022</v>
      </c>
    </row>
    <row r="67" spans="1:16" ht="19.5" customHeight="1" thickBot="1" x14ac:dyDescent="0.3">
      <c r="A67" s="366"/>
      <c r="B67" s="99">
        <f>B6</f>
        <v>2022</v>
      </c>
      <c r="C67" s="134">
        <f>C6</f>
        <v>2023</v>
      </c>
      <c r="D67" s="99">
        <f>B6</f>
        <v>2022</v>
      </c>
      <c r="E67" s="134">
        <f>C6</f>
        <v>2023</v>
      </c>
      <c r="F67" s="132" t="s">
        <v>1</v>
      </c>
      <c r="H67" s="25">
        <f>B6</f>
        <v>2022</v>
      </c>
      <c r="I67" s="134">
        <f>C6</f>
        <v>2023</v>
      </c>
      <c r="J67" s="99">
        <f>B6</f>
        <v>2022</v>
      </c>
      <c r="K67" s="134">
        <f>C6</f>
        <v>2023</v>
      </c>
      <c r="L67" s="259">
        <v>1000</v>
      </c>
      <c r="N67" s="25">
        <f>B6</f>
        <v>2022</v>
      </c>
      <c r="O67" s="134">
        <f>C6</f>
        <v>2023</v>
      </c>
      <c r="P67" s="132"/>
    </row>
    <row r="68" spans="1:16" ht="20.100000000000001" customHeight="1" x14ac:dyDescent="0.25">
      <c r="A68" s="38" t="s">
        <v>159</v>
      </c>
      <c r="B68" s="39">
        <v>4598.63</v>
      </c>
      <c r="C68" s="147">
        <v>4951.91</v>
      </c>
      <c r="D68" s="247">
        <f>B68/$B$96</f>
        <v>0.15139776832466975</v>
      </c>
      <c r="E68" s="246">
        <f>C68/$C$96</f>
        <v>0.19841505481555913</v>
      </c>
      <c r="F68" s="61">
        <f t="shared" ref="F68:F75" si="29">(C68-B68)/B68</f>
        <v>7.6822879857696688E-2</v>
      </c>
      <c r="H68" s="19">
        <v>1911.9819999999997</v>
      </c>
      <c r="I68" s="147">
        <v>2025.2469999999998</v>
      </c>
      <c r="J68" s="245">
        <f>H68/$H$96</f>
        <v>0.1644130741957098</v>
      </c>
      <c r="K68" s="246">
        <f>I68/$I$96</f>
        <v>0.20841595203292429</v>
      </c>
      <c r="L68" s="61">
        <f t="shared" ref="L68:L96" si="30">(I68-H68)/H68</f>
        <v>5.9239574431140099E-2</v>
      </c>
      <c r="N68" s="41">
        <f t="shared" ref="N68:N96" si="31">(H68/B68)*10</f>
        <v>4.1577208864379163</v>
      </c>
      <c r="O68" s="149">
        <f t="shared" ref="O68:O96" si="32">(I68/C68)*10</f>
        <v>4.089829984793746</v>
      </c>
      <c r="P68" s="61">
        <f t="shared" si="8"/>
        <v>-1.6328874279565947E-2</v>
      </c>
    </row>
    <row r="69" spans="1:16" ht="20.100000000000001" customHeight="1" x14ac:dyDescent="0.25">
      <c r="A69" s="38" t="s">
        <v>157</v>
      </c>
      <c r="B69" s="19">
        <v>5619.54</v>
      </c>
      <c r="C69" s="140">
        <v>4991.3500000000004</v>
      </c>
      <c r="D69" s="247">
        <f t="shared" ref="D69:D95" si="33">B69/$B$96</f>
        <v>0.1850085384149659</v>
      </c>
      <c r="E69" s="215">
        <f t="shared" ref="E69:E95" si="34">C69/$C$96</f>
        <v>0.19999535206690774</v>
      </c>
      <c r="F69" s="52">
        <f t="shared" si="29"/>
        <v>-0.11178672987468719</v>
      </c>
      <c r="H69" s="19">
        <v>2111.1310000000003</v>
      </c>
      <c r="I69" s="140">
        <v>1827.181</v>
      </c>
      <c r="J69" s="214">
        <f t="shared" ref="J69:J96" si="35">H69/$H$96</f>
        <v>0.18153807815129178</v>
      </c>
      <c r="K69" s="215">
        <f t="shared" ref="K69:K96" si="36">I69/$I$96</f>
        <v>0.18803319676635524</v>
      </c>
      <c r="L69" s="52">
        <f t="shared" si="30"/>
        <v>-0.13450136443451413</v>
      </c>
      <c r="N69" s="40">
        <f t="shared" si="31"/>
        <v>3.7567683475871694</v>
      </c>
      <c r="O69" s="143">
        <f t="shared" si="32"/>
        <v>3.6606950023540725</v>
      </c>
      <c r="P69" s="52">
        <f t="shared" si="8"/>
        <v>-2.55734014834322E-2</v>
      </c>
    </row>
    <row r="70" spans="1:16" ht="20.100000000000001" customHeight="1" x14ac:dyDescent="0.25">
      <c r="A70" s="38" t="s">
        <v>163</v>
      </c>
      <c r="B70" s="19">
        <v>6750.5999999999995</v>
      </c>
      <c r="C70" s="140">
        <v>3652.92</v>
      </c>
      <c r="D70" s="247">
        <f t="shared" si="33"/>
        <v>0.22224570684149747</v>
      </c>
      <c r="E70" s="215">
        <f t="shared" si="34"/>
        <v>0.14636661854453176</v>
      </c>
      <c r="F70" s="52">
        <f t="shared" si="29"/>
        <v>-0.45887476668740551</v>
      </c>
      <c r="H70" s="19">
        <v>2641.4850000000001</v>
      </c>
      <c r="I70" s="140">
        <v>1570.5929999999998</v>
      </c>
      <c r="J70" s="214">
        <f t="shared" si="35"/>
        <v>0.22714370181929255</v>
      </c>
      <c r="K70" s="215">
        <f t="shared" si="36"/>
        <v>0.16162800653512713</v>
      </c>
      <c r="L70" s="52">
        <f t="shared" si="30"/>
        <v>-0.40541286435470963</v>
      </c>
      <c r="N70" s="40">
        <f t="shared" si="31"/>
        <v>3.9129632921518094</v>
      </c>
      <c r="O70" s="143">
        <f t="shared" si="32"/>
        <v>4.2995548766466278</v>
      </c>
      <c r="P70" s="52">
        <f t="shared" si="8"/>
        <v>9.8797651710712767E-2</v>
      </c>
    </row>
    <row r="71" spans="1:16" ht="20.100000000000001" customHeight="1" x14ac:dyDescent="0.25">
      <c r="A71" s="38" t="s">
        <v>165</v>
      </c>
      <c r="B71" s="19">
        <v>3289.24</v>
      </c>
      <c r="C71" s="140">
        <v>2319.6800000000003</v>
      </c>
      <c r="D71" s="247">
        <f t="shared" si="33"/>
        <v>0.10828955482050887</v>
      </c>
      <c r="E71" s="215">
        <f t="shared" si="34"/>
        <v>9.2945839959643103E-2</v>
      </c>
      <c r="F71" s="52">
        <f t="shared" si="29"/>
        <v>-0.2947671802604856</v>
      </c>
      <c r="H71" s="19">
        <v>1387.74</v>
      </c>
      <c r="I71" s="140">
        <v>1059.8910000000001</v>
      </c>
      <c r="J71" s="214">
        <f t="shared" si="35"/>
        <v>0.11933302697638072</v>
      </c>
      <c r="K71" s="215">
        <f t="shared" si="36"/>
        <v>0.10907222270475067</v>
      </c>
      <c r="L71" s="52">
        <f t="shared" si="30"/>
        <v>-0.23624670327294733</v>
      </c>
      <c r="N71" s="40">
        <f t="shared" si="31"/>
        <v>4.2190293198428819</v>
      </c>
      <c r="O71" s="143">
        <f t="shared" si="32"/>
        <v>4.5691259139191605</v>
      </c>
      <c r="P71" s="52">
        <f t="shared" si="8"/>
        <v>8.2980365277318405E-2</v>
      </c>
    </row>
    <row r="72" spans="1:16" ht="20.100000000000001" customHeight="1" x14ac:dyDescent="0.25">
      <c r="A72" s="38" t="s">
        <v>160</v>
      </c>
      <c r="B72" s="19">
        <v>3490.0399999999995</v>
      </c>
      <c r="C72" s="140">
        <v>2721.3100000000004</v>
      </c>
      <c r="D72" s="247">
        <f t="shared" si="33"/>
        <v>0.11490036540531209</v>
      </c>
      <c r="E72" s="215">
        <f t="shared" si="34"/>
        <v>0.1090385069236172</v>
      </c>
      <c r="F72" s="52">
        <f t="shared" si="29"/>
        <v>-0.22026395112949973</v>
      </c>
      <c r="H72" s="19">
        <v>1103.9770000000001</v>
      </c>
      <c r="I72" s="140">
        <v>981.47599999999989</v>
      </c>
      <c r="J72" s="214">
        <f t="shared" si="35"/>
        <v>9.4931988068589115E-2</v>
      </c>
      <c r="K72" s="215">
        <f t="shared" si="36"/>
        <v>0.10100262088400397</v>
      </c>
      <c r="L72" s="52">
        <f t="shared" si="30"/>
        <v>-0.1109633624613558</v>
      </c>
      <c r="N72" s="40">
        <f t="shared" si="31"/>
        <v>3.1632216249670497</v>
      </c>
      <c r="O72" s="143">
        <f t="shared" si="32"/>
        <v>3.606630630100943</v>
      </c>
      <c r="P72" s="52">
        <f t="shared" ref="P72:P75" si="37">(O72-N72)/N72</f>
        <v>0.14017639536670534</v>
      </c>
    </row>
    <row r="73" spans="1:16" ht="20.100000000000001" customHeight="1" x14ac:dyDescent="0.25">
      <c r="A73" s="38" t="s">
        <v>158</v>
      </c>
      <c r="B73" s="19">
        <v>708.77</v>
      </c>
      <c r="C73" s="140">
        <v>971.67000000000007</v>
      </c>
      <c r="D73" s="247">
        <f t="shared" si="33"/>
        <v>2.3334383556728022E-2</v>
      </c>
      <c r="E73" s="215">
        <f t="shared" si="34"/>
        <v>3.8933251273273212E-2</v>
      </c>
      <c r="F73" s="52">
        <f t="shared" si="29"/>
        <v>0.3709242772690719</v>
      </c>
      <c r="H73" s="19">
        <v>347.39499999999998</v>
      </c>
      <c r="I73" s="140">
        <v>391.05699999999996</v>
      </c>
      <c r="J73" s="214">
        <f t="shared" si="35"/>
        <v>2.9872812563203323E-2</v>
      </c>
      <c r="K73" s="215">
        <f t="shared" si="36"/>
        <v>4.0243247837986808E-2</v>
      </c>
      <c r="L73" s="52">
        <f t="shared" si="30"/>
        <v>0.12568401963183115</v>
      </c>
      <c r="N73" s="40">
        <f t="shared" si="31"/>
        <v>4.901378444347249</v>
      </c>
      <c r="O73" s="143">
        <f t="shared" si="32"/>
        <v>4.0245865365813485</v>
      </c>
      <c r="P73" s="52">
        <f t="shared" si="37"/>
        <v>-0.17888680046265415</v>
      </c>
    </row>
    <row r="74" spans="1:16" ht="20.100000000000001" customHeight="1" x14ac:dyDescent="0.25">
      <c r="A74" s="38" t="s">
        <v>170</v>
      </c>
      <c r="B74" s="19">
        <v>918.71</v>
      </c>
      <c r="C74" s="140">
        <v>1698.7600000000002</v>
      </c>
      <c r="D74" s="247">
        <f t="shared" si="33"/>
        <v>3.0246104543648292E-2</v>
      </c>
      <c r="E74" s="215">
        <f t="shared" si="34"/>
        <v>6.806657603197136E-2</v>
      </c>
      <c r="F74" s="52">
        <f t="shared" si="29"/>
        <v>0.84907097996103253</v>
      </c>
      <c r="H74" s="19">
        <v>217.10300000000001</v>
      </c>
      <c r="I74" s="140">
        <v>341.90599999999995</v>
      </c>
      <c r="J74" s="214">
        <f t="shared" si="35"/>
        <v>1.8668884773554977E-2</v>
      </c>
      <c r="K74" s="215">
        <f t="shared" si="36"/>
        <v>3.5185172226285984E-2</v>
      </c>
      <c r="L74" s="52">
        <f t="shared" si="30"/>
        <v>0.57485617425830104</v>
      </c>
      <c r="N74" s="40">
        <f t="shared" si="31"/>
        <v>2.3631287348564838</v>
      </c>
      <c r="O74" s="143">
        <f t="shared" si="32"/>
        <v>2.0126798370576178</v>
      </c>
      <c r="P74" s="52">
        <f t="shared" si="37"/>
        <v>-0.14829869089639303</v>
      </c>
    </row>
    <row r="75" spans="1:16" ht="20.100000000000001" customHeight="1" x14ac:dyDescent="0.25">
      <c r="A75" s="38" t="s">
        <v>173</v>
      </c>
      <c r="B75" s="19">
        <v>80.31</v>
      </c>
      <c r="C75" s="140">
        <v>123.44</v>
      </c>
      <c r="D75" s="247">
        <f t="shared" si="33"/>
        <v>2.6439950102865916E-3</v>
      </c>
      <c r="E75" s="215">
        <f t="shared" si="34"/>
        <v>4.9460419043222958E-3</v>
      </c>
      <c r="F75" s="52">
        <f t="shared" si="29"/>
        <v>0.53704395467563182</v>
      </c>
      <c r="H75" s="19">
        <v>139.33600000000001</v>
      </c>
      <c r="I75" s="140">
        <v>234.71800000000002</v>
      </c>
      <c r="J75" s="214">
        <f t="shared" si="35"/>
        <v>1.1981629589678891E-2</v>
      </c>
      <c r="K75" s="215">
        <f t="shared" si="36"/>
        <v>2.4154572469068675E-2</v>
      </c>
      <c r="L75" s="52">
        <f t="shared" si="30"/>
        <v>0.68454670724005284</v>
      </c>
      <c r="N75" s="40">
        <f t="shared" si="31"/>
        <v>17.34976964263479</v>
      </c>
      <c r="O75" s="143">
        <f t="shared" si="32"/>
        <v>19.014744005184706</v>
      </c>
      <c r="P75" s="52">
        <f t="shared" si="37"/>
        <v>9.5965214342584676E-2</v>
      </c>
    </row>
    <row r="76" spans="1:16" ht="20.100000000000001" customHeight="1" x14ac:dyDescent="0.25">
      <c r="A76" s="38" t="s">
        <v>175</v>
      </c>
      <c r="B76" s="19">
        <v>254.66</v>
      </c>
      <c r="C76" s="140">
        <v>534.55000000000007</v>
      </c>
      <c r="D76" s="247">
        <f t="shared" si="33"/>
        <v>8.3840090813047368E-3</v>
      </c>
      <c r="E76" s="215">
        <f t="shared" si="34"/>
        <v>2.1418557193417721E-2</v>
      </c>
      <c r="F76" s="52">
        <f t="shared" ref="F76:F81" si="38">(C76-B76)/B76</f>
        <v>1.0990732741694813</v>
      </c>
      <c r="H76" s="19">
        <v>133.32</v>
      </c>
      <c r="I76" s="140">
        <v>191.80199999999999</v>
      </c>
      <c r="J76" s="214">
        <f t="shared" si="35"/>
        <v>1.1464308268473257E-2</v>
      </c>
      <c r="K76" s="215">
        <f t="shared" si="36"/>
        <v>1.9738133882839449E-2</v>
      </c>
      <c r="L76" s="52">
        <f t="shared" si="30"/>
        <v>0.4386588658865887</v>
      </c>
      <c r="N76" s="40">
        <f t="shared" si="31"/>
        <v>5.2352155815597268</v>
      </c>
      <c r="O76" s="143">
        <f t="shared" si="32"/>
        <v>3.5881021419885877</v>
      </c>
      <c r="P76" s="52">
        <f t="shared" ref="P76:P81" si="39">(O76-N76)/N76</f>
        <v>-0.31462189358024772</v>
      </c>
    </row>
    <row r="77" spans="1:16" ht="20.100000000000001" customHeight="1" x14ac:dyDescent="0.25">
      <c r="A77" s="38" t="s">
        <v>176</v>
      </c>
      <c r="B77" s="19">
        <v>530.52</v>
      </c>
      <c r="C77" s="140">
        <v>297.23999999999995</v>
      </c>
      <c r="D77" s="247">
        <f t="shared" si="33"/>
        <v>1.7465972268176345E-2</v>
      </c>
      <c r="E77" s="215">
        <f t="shared" si="34"/>
        <v>1.1909927864879771E-2</v>
      </c>
      <c r="F77" s="52">
        <f t="shared" si="38"/>
        <v>-0.43971952047048185</v>
      </c>
      <c r="H77" s="19">
        <v>222.166</v>
      </c>
      <c r="I77" s="140">
        <v>164.73500000000001</v>
      </c>
      <c r="J77" s="214">
        <f t="shared" si="35"/>
        <v>1.910425675647787E-2</v>
      </c>
      <c r="K77" s="215">
        <f t="shared" si="36"/>
        <v>1.6952698539064018E-2</v>
      </c>
      <c r="L77" s="52">
        <f t="shared" si="30"/>
        <v>-0.25850490174014018</v>
      </c>
      <c r="N77" s="40">
        <f t="shared" si="31"/>
        <v>4.1877026313805317</v>
      </c>
      <c r="O77" s="143">
        <f t="shared" si="32"/>
        <v>5.5421544879558615</v>
      </c>
      <c r="P77" s="52">
        <f t="shared" si="39"/>
        <v>0.32343553871895075</v>
      </c>
    </row>
    <row r="78" spans="1:16" ht="20.100000000000001" customHeight="1" x14ac:dyDescent="0.25">
      <c r="A78" s="38" t="s">
        <v>201</v>
      </c>
      <c r="B78" s="19">
        <v>1469.05</v>
      </c>
      <c r="C78" s="140">
        <v>384.22</v>
      </c>
      <c r="D78" s="247">
        <f t="shared" si="33"/>
        <v>4.8364598055802725E-2</v>
      </c>
      <c r="E78" s="215">
        <f t="shared" si="34"/>
        <v>1.5395076316256582E-2</v>
      </c>
      <c r="F78" s="52">
        <f t="shared" si="38"/>
        <v>-0.73845682583982841</v>
      </c>
      <c r="H78" s="19">
        <v>311.399</v>
      </c>
      <c r="I78" s="140">
        <v>115.67699999999999</v>
      </c>
      <c r="J78" s="214">
        <f t="shared" si="35"/>
        <v>2.6777483727079984E-2</v>
      </c>
      <c r="K78" s="215">
        <f t="shared" si="36"/>
        <v>1.1904193455569905E-2</v>
      </c>
      <c r="L78" s="52">
        <f t="shared" si="30"/>
        <v>-0.62852481864103615</v>
      </c>
      <c r="N78" s="40">
        <f t="shared" si="31"/>
        <v>2.1197304380381881</v>
      </c>
      <c r="O78" s="143">
        <f t="shared" si="32"/>
        <v>3.0106969965124142</v>
      </c>
      <c r="P78" s="52">
        <f t="shared" si="39"/>
        <v>0.42032068912442294</v>
      </c>
    </row>
    <row r="79" spans="1:16" ht="20.100000000000001" customHeight="1" x14ac:dyDescent="0.25">
      <c r="A79" s="38" t="s">
        <v>198</v>
      </c>
      <c r="B79" s="19">
        <v>95.63</v>
      </c>
      <c r="C79" s="140">
        <v>253.29000000000002</v>
      </c>
      <c r="D79" s="247">
        <f t="shared" si="33"/>
        <v>3.1483656186490688E-3</v>
      </c>
      <c r="E79" s="215">
        <f t="shared" si="34"/>
        <v>1.0148922180377466E-2</v>
      </c>
      <c r="F79" s="52">
        <f t="shared" si="38"/>
        <v>1.648645822440657</v>
      </c>
      <c r="H79" s="19">
        <v>21.646999999999998</v>
      </c>
      <c r="I79" s="140">
        <v>82.111999999999995</v>
      </c>
      <c r="J79" s="214">
        <f t="shared" si="35"/>
        <v>1.8614452526825725E-3</v>
      </c>
      <c r="K79" s="215">
        <f t="shared" si="36"/>
        <v>8.4500560441899079E-3</v>
      </c>
      <c r="L79" s="52">
        <f t="shared" si="30"/>
        <v>2.7932276989883125</v>
      </c>
      <c r="N79" s="40">
        <f t="shared" si="31"/>
        <v>2.2636202028652095</v>
      </c>
      <c r="O79" s="143">
        <f t="shared" si="32"/>
        <v>3.2418176793398867</v>
      </c>
      <c r="P79" s="52">
        <f t="shared" si="39"/>
        <v>0.43213851653935137</v>
      </c>
    </row>
    <row r="80" spans="1:16" ht="20.100000000000001" customHeight="1" x14ac:dyDescent="0.25">
      <c r="A80" s="38" t="s">
        <v>178</v>
      </c>
      <c r="B80" s="19">
        <v>361.08</v>
      </c>
      <c r="C80" s="140">
        <v>205.52</v>
      </c>
      <c r="D80" s="247">
        <f t="shared" si="33"/>
        <v>1.1887607001796568E-2</v>
      </c>
      <c r="E80" s="215">
        <f t="shared" si="34"/>
        <v>8.2348552509423061E-3</v>
      </c>
      <c r="F80" s="52">
        <f t="shared" si="38"/>
        <v>-0.43081865514567402</v>
      </c>
      <c r="H80" s="19">
        <v>167.40700000000001</v>
      </c>
      <c r="I80" s="140">
        <v>75.331999999999994</v>
      </c>
      <c r="J80" s="214">
        <f t="shared" si="35"/>
        <v>1.43954804552978E-2</v>
      </c>
      <c r="K80" s="215">
        <f t="shared" si="36"/>
        <v>7.752333665248857E-3</v>
      </c>
      <c r="L80" s="52">
        <f t="shared" si="30"/>
        <v>-0.5500068694857444</v>
      </c>
      <c r="N80" s="40">
        <f t="shared" si="31"/>
        <v>4.6362855876814004</v>
      </c>
      <c r="O80" s="143">
        <f t="shared" si="32"/>
        <v>3.6654340210198515</v>
      </c>
      <c r="P80" s="52">
        <f t="shared" si="39"/>
        <v>-0.20940288260953968</v>
      </c>
    </row>
    <row r="81" spans="1:16" ht="20.100000000000001" customHeight="1" x14ac:dyDescent="0.25">
      <c r="A81" s="38" t="s">
        <v>177</v>
      </c>
      <c r="B81" s="19">
        <v>32.200000000000003</v>
      </c>
      <c r="C81" s="140">
        <v>173.36</v>
      </c>
      <c r="D81" s="247">
        <f t="shared" si="33"/>
        <v>1.0601001037383669E-3</v>
      </c>
      <c r="E81" s="215">
        <f t="shared" si="34"/>
        <v>6.9462558695180913E-3</v>
      </c>
      <c r="F81" s="52">
        <f t="shared" si="38"/>
        <v>4.3838509316770189</v>
      </c>
      <c r="H81" s="19">
        <v>17.728000000000002</v>
      </c>
      <c r="I81" s="140">
        <v>74.548999999999992</v>
      </c>
      <c r="J81" s="214">
        <f t="shared" si="35"/>
        <v>1.5244468720634107E-3</v>
      </c>
      <c r="K81" s="215">
        <f t="shared" si="36"/>
        <v>7.6717559922826559E-3</v>
      </c>
      <c r="L81" s="52">
        <f t="shared" si="30"/>
        <v>3.2051556859205768</v>
      </c>
      <c r="N81" s="40">
        <f t="shared" si="31"/>
        <v>5.5055900621118017</v>
      </c>
      <c r="O81" s="143">
        <f t="shared" si="32"/>
        <v>4.3002422704199343</v>
      </c>
      <c r="P81" s="52">
        <f t="shared" si="39"/>
        <v>-0.21893162732670424</v>
      </c>
    </row>
    <row r="82" spans="1:16" ht="20.100000000000001" customHeight="1" x14ac:dyDescent="0.25">
      <c r="A82" s="38" t="s">
        <v>200</v>
      </c>
      <c r="B82" s="19">
        <v>80.69</v>
      </c>
      <c r="C82" s="140">
        <v>216.76</v>
      </c>
      <c r="D82" s="247">
        <f t="shared" si="33"/>
        <v>2.6565055084052428E-3</v>
      </c>
      <c r="E82" s="215">
        <f t="shared" si="34"/>
        <v>8.6852239402211654E-3</v>
      </c>
      <c r="F82" s="52">
        <f t="shared" ref="F82:F93" si="40">(C82-B82)/B82</f>
        <v>1.6863304002974346</v>
      </c>
      <c r="H82" s="19">
        <v>52.605000000000004</v>
      </c>
      <c r="I82" s="140">
        <v>68.64</v>
      </c>
      <c r="J82" s="214">
        <f t="shared" si="35"/>
        <v>4.5235518786606336E-3</v>
      </c>
      <c r="K82" s="215">
        <f t="shared" si="36"/>
        <v>7.0636672699872774E-3</v>
      </c>
      <c r="L82" s="52">
        <f t="shared" si="30"/>
        <v>0.30481893356144846</v>
      </c>
      <c r="N82" s="40">
        <f t="shared" si="31"/>
        <v>6.5193952162597597</v>
      </c>
      <c r="O82" s="143">
        <f t="shared" si="32"/>
        <v>3.166635910684628</v>
      </c>
      <c r="P82" s="52">
        <f t="shared" ref="P82:P87" si="41">(O82-N82)/N82</f>
        <v>-0.51427459056526448</v>
      </c>
    </row>
    <row r="83" spans="1:16" ht="20.100000000000001" customHeight="1" x14ac:dyDescent="0.25">
      <c r="A83" s="38" t="s">
        <v>194</v>
      </c>
      <c r="B83" s="19">
        <v>123.21000000000001</v>
      </c>
      <c r="C83" s="140">
        <v>237.77</v>
      </c>
      <c r="D83" s="247">
        <f t="shared" si="33"/>
        <v>4.0563644031554099E-3</v>
      </c>
      <c r="E83" s="215">
        <f t="shared" si="34"/>
        <v>9.527060787351849E-3</v>
      </c>
      <c r="F83" s="52">
        <f t="shared" si="40"/>
        <v>0.92979465952438922</v>
      </c>
      <c r="H83" s="19">
        <v>25.368000000000002</v>
      </c>
      <c r="I83" s="140">
        <v>66.49799999999999</v>
      </c>
      <c r="J83" s="214">
        <f t="shared" si="35"/>
        <v>2.1814174329030122E-3</v>
      </c>
      <c r="K83" s="215">
        <f t="shared" si="36"/>
        <v>6.8432363945165192E-3</v>
      </c>
      <c r="L83" s="52">
        <f t="shared" si="30"/>
        <v>1.6213339640491953</v>
      </c>
      <c r="N83" s="40">
        <f t="shared" si="31"/>
        <v>2.0589237886535185</v>
      </c>
      <c r="O83" s="143">
        <f t="shared" si="32"/>
        <v>2.7967363418429567</v>
      </c>
      <c r="P83" s="52">
        <f t="shared" si="41"/>
        <v>0.35834864663540944</v>
      </c>
    </row>
    <row r="84" spans="1:16" ht="20.100000000000001" customHeight="1" x14ac:dyDescent="0.25">
      <c r="A84" s="38" t="s">
        <v>202</v>
      </c>
      <c r="B84" s="19">
        <v>52.24</v>
      </c>
      <c r="C84" s="140">
        <v>109.43</v>
      </c>
      <c r="D84" s="247">
        <f t="shared" si="33"/>
        <v>1.7198642676798848E-3</v>
      </c>
      <c r="E84" s="215">
        <f t="shared" si="34"/>
        <v>4.3846837782727547E-3</v>
      </c>
      <c r="F84" s="52">
        <f t="shared" si="40"/>
        <v>1.0947549770290965</v>
      </c>
      <c r="H84" s="19">
        <v>29.853999999999999</v>
      </c>
      <c r="I84" s="140">
        <v>55.455000000000005</v>
      </c>
      <c r="J84" s="214">
        <f t="shared" si="35"/>
        <v>2.5671726601185162E-3</v>
      </c>
      <c r="K84" s="215">
        <f t="shared" si="36"/>
        <v>5.706813351648376E-3</v>
      </c>
      <c r="L84" s="52">
        <f t="shared" si="30"/>
        <v>0.85754002813693331</v>
      </c>
      <c r="N84" s="40">
        <f t="shared" si="31"/>
        <v>5.7147779479326193</v>
      </c>
      <c r="O84" s="143">
        <f t="shared" si="32"/>
        <v>5.0676231380791368</v>
      </c>
      <c r="P84" s="52">
        <f t="shared" si="41"/>
        <v>-0.11324233692887359</v>
      </c>
    </row>
    <row r="85" spans="1:16" ht="20.100000000000001" customHeight="1" x14ac:dyDescent="0.25">
      <c r="A85" s="38" t="s">
        <v>192</v>
      </c>
      <c r="B85" s="19">
        <v>217.33</v>
      </c>
      <c r="C85" s="140">
        <v>96.14</v>
      </c>
      <c r="D85" s="247">
        <f t="shared" si="33"/>
        <v>7.1550172529645743E-3</v>
      </c>
      <c r="E85" s="215">
        <f t="shared" si="34"/>
        <v>3.8521748921058448E-3</v>
      </c>
      <c r="F85" s="52">
        <f t="shared" si="40"/>
        <v>-0.55763125201306774</v>
      </c>
      <c r="H85" s="19">
        <v>151.80200000000002</v>
      </c>
      <c r="I85" s="140">
        <v>50.162000000000006</v>
      </c>
      <c r="J85" s="214">
        <f t="shared" si="35"/>
        <v>1.3053592287509583E-2</v>
      </c>
      <c r="K85" s="215">
        <f t="shared" si="36"/>
        <v>5.1621165151092925E-3</v>
      </c>
      <c r="L85" s="52">
        <f t="shared" si="30"/>
        <v>-0.66955639583141202</v>
      </c>
      <c r="N85" s="40">
        <f t="shared" si="31"/>
        <v>6.9848617310081451</v>
      </c>
      <c r="O85" s="143">
        <f t="shared" si="32"/>
        <v>5.2175993343041407</v>
      </c>
      <c r="P85" s="52">
        <f t="shared" si="41"/>
        <v>-0.2530132255673056</v>
      </c>
    </row>
    <row r="86" spans="1:16" ht="20.100000000000001" customHeight="1" x14ac:dyDescent="0.25">
      <c r="A86" s="38" t="s">
        <v>197</v>
      </c>
      <c r="B86" s="19">
        <v>15.56</v>
      </c>
      <c r="C86" s="140">
        <v>110.85</v>
      </c>
      <c r="D86" s="247">
        <f t="shared" si="33"/>
        <v>5.1227197559531017E-4</v>
      </c>
      <c r="E86" s="215">
        <f t="shared" si="34"/>
        <v>4.4415808902634997E-3</v>
      </c>
      <c r="F86" s="52">
        <f t="shared" si="40"/>
        <v>6.124035989717223</v>
      </c>
      <c r="H86" s="19">
        <v>6.5250000000000004</v>
      </c>
      <c r="I86" s="140">
        <v>41.314999999999998</v>
      </c>
      <c r="J86" s="214">
        <f t="shared" si="35"/>
        <v>5.6109069495790588E-4</v>
      </c>
      <c r="K86" s="215">
        <f t="shared" si="36"/>
        <v>4.2516814286061239E-3</v>
      </c>
      <c r="L86" s="52">
        <f t="shared" si="30"/>
        <v>5.3318007662835241</v>
      </c>
      <c r="N86" s="40">
        <f t="shared" si="31"/>
        <v>4.1934447300771209</v>
      </c>
      <c r="O86" s="143">
        <f t="shared" si="32"/>
        <v>3.7271087054578262</v>
      </c>
      <c r="P86" s="52">
        <f t="shared" si="41"/>
        <v>-0.11120595468316054</v>
      </c>
    </row>
    <row r="87" spans="1:16" ht="20.100000000000001" customHeight="1" x14ac:dyDescent="0.25">
      <c r="A87" s="38" t="s">
        <v>210</v>
      </c>
      <c r="B87" s="19">
        <v>45.79</v>
      </c>
      <c r="C87" s="140">
        <v>161.82</v>
      </c>
      <c r="D87" s="247">
        <f t="shared" si="33"/>
        <v>1.5075150232975098E-3</v>
      </c>
      <c r="E87" s="215">
        <f t="shared" si="34"/>
        <v>6.4838666636214664E-3</v>
      </c>
      <c r="F87" s="52">
        <f t="shared" si="40"/>
        <v>2.5339593797772442</v>
      </c>
      <c r="H87" s="19">
        <v>15.420999999999999</v>
      </c>
      <c r="I87" s="140">
        <v>40.372</v>
      </c>
      <c r="J87" s="214">
        <f t="shared" si="35"/>
        <v>1.3260658401449601E-3</v>
      </c>
      <c r="K87" s="215">
        <f t="shared" si="36"/>
        <v>4.1546383307681581E-3</v>
      </c>
      <c r="L87" s="52">
        <f t="shared" si="30"/>
        <v>1.6179884572984893</v>
      </c>
      <c r="N87" s="40">
        <f t="shared" si="31"/>
        <v>3.3677658877484169</v>
      </c>
      <c r="O87" s="143">
        <f t="shared" si="32"/>
        <v>2.4948708441478189</v>
      </c>
      <c r="P87" s="52">
        <f t="shared" si="41"/>
        <v>-0.25919112928131366</v>
      </c>
    </row>
    <row r="88" spans="1:16" ht="20.100000000000001" customHeight="1" x14ac:dyDescent="0.25">
      <c r="A88" s="38" t="s">
        <v>191</v>
      </c>
      <c r="B88" s="19">
        <v>7.7700000000000005</v>
      </c>
      <c r="C88" s="140">
        <v>46.07</v>
      </c>
      <c r="D88" s="247">
        <f t="shared" si="33"/>
        <v>2.5580676416295375E-4</v>
      </c>
      <c r="E88" s="215">
        <f t="shared" si="34"/>
        <v>1.8459506686011678E-3</v>
      </c>
      <c r="F88" s="52">
        <f t="shared" si="40"/>
        <v>4.929214929214929</v>
      </c>
      <c r="H88" s="19">
        <v>5.3769999999999998</v>
      </c>
      <c r="I88" s="140">
        <v>34.506999999999998</v>
      </c>
      <c r="J88" s="214">
        <f t="shared" si="35"/>
        <v>4.6237312900975625E-4</v>
      </c>
      <c r="K88" s="215">
        <f t="shared" si="36"/>
        <v>3.5510776003125142E-3</v>
      </c>
      <c r="L88" s="52">
        <f t="shared" si="30"/>
        <v>5.4175190626743541</v>
      </c>
      <c r="N88" s="40">
        <f t="shared" ref="N88:N93" si="42">(H88/B88)*10</f>
        <v>6.9202059202059196</v>
      </c>
      <c r="O88" s="143">
        <f t="shared" ref="O88:O93" si="43">(I88/C88)*10</f>
        <v>7.4901237247666588</v>
      </c>
      <c r="P88" s="52">
        <f t="shared" ref="P88:P93" si="44">(O88-N88)/N88</f>
        <v>8.2355613565872107E-2</v>
      </c>
    </row>
    <row r="89" spans="1:16" ht="20.100000000000001" customHeight="1" x14ac:dyDescent="0.25">
      <c r="A89" s="38" t="s">
        <v>196</v>
      </c>
      <c r="B89" s="19">
        <v>555.48</v>
      </c>
      <c r="C89" s="140">
        <v>144.41</v>
      </c>
      <c r="D89" s="247">
        <f t="shared" si="33"/>
        <v>1.8287714460390934E-2</v>
      </c>
      <c r="E89" s="215">
        <f t="shared" si="34"/>
        <v>5.786276015903943E-3</v>
      </c>
      <c r="F89" s="52">
        <f t="shared" si="40"/>
        <v>-0.74002664362353288</v>
      </c>
      <c r="H89" s="19">
        <v>120.756</v>
      </c>
      <c r="I89" s="140">
        <v>28.298999999999999</v>
      </c>
      <c r="J89" s="214">
        <f t="shared" si="35"/>
        <v>1.038391846135431E-2</v>
      </c>
      <c r="K89" s="215">
        <f t="shared" si="36"/>
        <v>2.9122191152880241E-3</v>
      </c>
      <c r="L89" s="52">
        <f t="shared" si="30"/>
        <v>-0.76565139620391531</v>
      </c>
      <c r="N89" s="40">
        <f t="shared" si="42"/>
        <v>2.1739036508965217</v>
      </c>
      <c r="O89" s="143">
        <f t="shared" si="43"/>
        <v>1.9596288345682433</v>
      </c>
      <c r="P89" s="52">
        <f t="shared" si="44"/>
        <v>-9.8566841377680681E-2</v>
      </c>
    </row>
    <row r="90" spans="1:16" ht="20.100000000000001" customHeight="1" x14ac:dyDescent="0.25">
      <c r="A90" s="38" t="s">
        <v>199</v>
      </c>
      <c r="B90" s="19">
        <v>56.07</v>
      </c>
      <c r="C90" s="140">
        <v>44.29</v>
      </c>
      <c r="D90" s="247">
        <f t="shared" si="33"/>
        <v>1.8459569197705041E-3</v>
      </c>
      <c r="E90" s="215">
        <f t="shared" si="34"/>
        <v>1.7746289366691061E-3</v>
      </c>
      <c r="F90" s="52">
        <f t="shared" si="40"/>
        <v>-0.2100945247012663</v>
      </c>
      <c r="H90" s="19">
        <v>40.981000000000002</v>
      </c>
      <c r="I90" s="140">
        <v>24.716999999999999</v>
      </c>
      <c r="J90" s="214">
        <f t="shared" si="35"/>
        <v>3.5239935279800672E-3</v>
      </c>
      <c r="K90" s="215">
        <f t="shared" si="36"/>
        <v>2.5435994159713799E-3</v>
      </c>
      <c r="L90" s="52">
        <f t="shared" si="30"/>
        <v>-0.39686684073107054</v>
      </c>
      <c r="N90" s="40">
        <f t="shared" si="42"/>
        <v>7.3088995897984663</v>
      </c>
      <c r="O90" s="143">
        <f t="shared" si="43"/>
        <v>5.5807179950327388</v>
      </c>
      <c r="P90" s="52">
        <f t="shared" si="44"/>
        <v>-0.23644894467805652</v>
      </c>
    </row>
    <row r="91" spans="1:16" ht="20.100000000000001" customHeight="1" x14ac:dyDescent="0.25">
      <c r="A91" s="38" t="s">
        <v>212</v>
      </c>
      <c r="B91" s="19"/>
      <c r="C91" s="140">
        <v>126</v>
      </c>
      <c r="D91" s="247">
        <f t="shared" si="33"/>
        <v>0</v>
      </c>
      <c r="E91" s="215">
        <f t="shared" si="34"/>
        <v>5.048616979460541E-3</v>
      </c>
      <c r="F91" s="52"/>
      <c r="H91" s="19"/>
      <c r="I91" s="140">
        <v>23.852</v>
      </c>
      <c r="J91" s="214">
        <f t="shared" si="35"/>
        <v>0</v>
      </c>
      <c r="K91" s="215">
        <f t="shared" si="36"/>
        <v>2.4545832127583996E-3</v>
      </c>
      <c r="L91" s="52"/>
      <c r="N91" s="40"/>
      <c r="O91" s="143">
        <f t="shared" si="43"/>
        <v>1.893015873015873</v>
      </c>
      <c r="P91" s="52"/>
    </row>
    <row r="92" spans="1:16" ht="20.100000000000001" customHeight="1" x14ac:dyDescent="0.25">
      <c r="A92" s="38" t="s">
        <v>213</v>
      </c>
      <c r="B92" s="19"/>
      <c r="C92" s="140">
        <v>68.63</v>
      </c>
      <c r="D92" s="247">
        <f t="shared" si="33"/>
        <v>0</v>
      </c>
      <c r="E92" s="215">
        <f t="shared" si="34"/>
        <v>2.7498935182569597E-3</v>
      </c>
      <c r="F92" s="52"/>
      <c r="H92" s="19"/>
      <c r="I92" s="140">
        <v>18.93</v>
      </c>
      <c r="J92" s="214">
        <f t="shared" si="35"/>
        <v>0</v>
      </c>
      <c r="K92" s="215">
        <f t="shared" si="36"/>
        <v>1.948065580140722E-3</v>
      </c>
      <c r="L92" s="52"/>
      <c r="N92" s="40"/>
      <c r="O92" s="143">
        <f t="shared" si="43"/>
        <v>2.7582689785807957</v>
      </c>
      <c r="P92" s="52"/>
    </row>
    <row r="93" spans="1:16" ht="20.100000000000001" customHeight="1" x14ac:dyDescent="0.25">
      <c r="A93" s="38" t="s">
        <v>207</v>
      </c>
      <c r="B93" s="19">
        <v>141.81</v>
      </c>
      <c r="C93" s="140">
        <v>25.490000000000002</v>
      </c>
      <c r="D93" s="247">
        <f t="shared" si="33"/>
        <v>4.6687203636999316E-3</v>
      </c>
      <c r="E93" s="215">
        <f t="shared" si="34"/>
        <v>1.0213432286226129E-3</v>
      </c>
      <c r="F93" s="52">
        <f t="shared" si="40"/>
        <v>-0.82025245046188555</v>
      </c>
      <c r="H93" s="19">
        <v>52.923000000000002</v>
      </c>
      <c r="I93" s="140">
        <v>16.875999999999998</v>
      </c>
      <c r="J93" s="214">
        <f t="shared" si="35"/>
        <v>4.5508969883919156E-3</v>
      </c>
      <c r="K93" s="215">
        <f t="shared" si="36"/>
        <v>1.7366906883494358E-3</v>
      </c>
      <c r="L93" s="52">
        <f t="shared" si="30"/>
        <v>-0.6811216295372523</v>
      </c>
      <c r="N93" s="40">
        <f t="shared" si="42"/>
        <v>3.7319653056907134</v>
      </c>
      <c r="O93" s="143">
        <f t="shared" si="43"/>
        <v>6.6206355433503319</v>
      </c>
      <c r="P93" s="52">
        <f t="shared" si="44"/>
        <v>0.774034590636416</v>
      </c>
    </row>
    <row r="94" spans="1:16" ht="20.100000000000001" customHeight="1" x14ac:dyDescent="0.25">
      <c r="A94" s="38" t="s">
        <v>174</v>
      </c>
      <c r="B94" s="19">
        <v>88.470000000000013</v>
      </c>
      <c r="C94" s="140">
        <v>41.63</v>
      </c>
      <c r="D94" s="247">
        <f t="shared" si="33"/>
        <v>2.9126414962028983E-3</v>
      </c>
      <c r="E94" s="215">
        <f t="shared" si="34"/>
        <v>1.6680470226582726E-3</v>
      </c>
      <c r="F94" s="52">
        <f t="shared" ref="F94" si="45">(C94-B94)/B94</f>
        <v>-0.52944500960777674</v>
      </c>
      <c r="H94" s="19">
        <v>36.993000000000002</v>
      </c>
      <c r="I94" s="140">
        <v>13.273999999999999</v>
      </c>
      <c r="J94" s="214">
        <f t="shared" si="35"/>
        <v>3.1810617744946834E-3</v>
      </c>
      <c r="K94" s="215">
        <f t="shared" si="36"/>
        <v>1.3660128109238216E-3</v>
      </c>
      <c r="L94" s="52">
        <f t="shared" si="30"/>
        <v>-0.6411753575000676</v>
      </c>
      <c r="N94" s="40">
        <f t="shared" si="31"/>
        <v>4.1814174296371647</v>
      </c>
      <c r="O94" s="143">
        <f t="shared" si="32"/>
        <v>3.1885659380254623</v>
      </c>
      <c r="P94" s="52">
        <f t="shared" ref="P94" si="46">(O94-N94)/N94</f>
        <v>-0.23744376358469796</v>
      </c>
    </row>
    <row r="95" spans="1:16" ht="20.100000000000001" customHeight="1" thickBot="1" x14ac:dyDescent="0.3">
      <c r="A95" s="8" t="s">
        <v>17</v>
      </c>
      <c r="B95" s="19">
        <f>B96-SUM(B68:B94)</f>
        <v>791.09000000000015</v>
      </c>
      <c r="C95" s="140">
        <f>C96-SUM(C68:C94)</f>
        <v>248.81999999999971</v>
      </c>
      <c r="D95" s="247">
        <f t="shared" si="33"/>
        <v>2.6044552517589591E-2</v>
      </c>
      <c r="E95" s="215">
        <f t="shared" si="34"/>
        <v>9.9698164827727812E-3</v>
      </c>
      <c r="F95" s="52">
        <f>(C95-B95)/B95</f>
        <v>-0.68547194377378096</v>
      </c>
      <c r="H95" s="196">
        <f>H96-SUM(H68:H94)</f>
        <v>356.71500000000196</v>
      </c>
      <c r="I95" s="119">
        <f>I96-SUM(I68:I94)</f>
        <v>98.158999999997832</v>
      </c>
      <c r="J95" s="214">
        <f t="shared" si="35"/>
        <v>3.0674247854698921E-2</v>
      </c>
      <c r="K95" s="215">
        <f t="shared" si="36"/>
        <v>1.0101435249922288E-2</v>
      </c>
      <c r="L95" s="52">
        <f t="shared" si="30"/>
        <v>-0.72482514051834857</v>
      </c>
      <c r="N95" s="40">
        <f t="shared" si="31"/>
        <v>4.5091582500095049</v>
      </c>
      <c r="O95" s="143">
        <f t="shared" si="32"/>
        <v>3.9449803070491902</v>
      </c>
      <c r="P95" s="52">
        <f>(O95-N95)/N95</f>
        <v>-0.12511823974222361</v>
      </c>
    </row>
    <row r="96" spans="1:16" ht="26.25" customHeight="1" thickBot="1" x14ac:dyDescent="0.3">
      <c r="A96" s="12" t="s">
        <v>18</v>
      </c>
      <c r="B96" s="17">
        <v>30374.490000000013</v>
      </c>
      <c r="C96" s="145">
        <v>24957.330000000009</v>
      </c>
      <c r="D96" s="243">
        <f>SUM(D68:D95)</f>
        <v>0.99999999999999944</v>
      </c>
      <c r="E96" s="244">
        <f>SUM(E68:E95)</f>
        <v>0.99999999999999967</v>
      </c>
      <c r="F96" s="57">
        <f>(C96-B96)/B96</f>
        <v>-0.17834571049587997</v>
      </c>
      <c r="G96" s="1"/>
      <c r="H96" s="17">
        <v>11629.135999999999</v>
      </c>
      <c r="I96" s="145">
        <v>9717.3319999999985</v>
      </c>
      <c r="J96" s="255">
        <f t="shared" si="35"/>
        <v>1</v>
      </c>
      <c r="K96" s="244">
        <f t="shared" si="36"/>
        <v>1</v>
      </c>
      <c r="L96" s="57">
        <f t="shared" si="30"/>
        <v>-0.16439776781353321</v>
      </c>
      <c r="M96" s="1"/>
      <c r="N96" s="37">
        <f t="shared" si="31"/>
        <v>3.8285864223563899</v>
      </c>
      <c r="O96" s="150">
        <f t="shared" si="32"/>
        <v>3.8935783595440676</v>
      </c>
      <c r="P96" s="57">
        <f>(O96-N96)/N96</f>
        <v>1.6975439501161097E-2</v>
      </c>
    </row>
  </sheetData>
  <mergeCells count="33">
    <mergeCell ref="A65:A67"/>
    <mergeCell ref="B65:C65"/>
    <mergeCell ref="D65:E65"/>
    <mergeCell ref="H65:I65"/>
    <mergeCell ref="N65:O65"/>
    <mergeCell ref="B66:C66"/>
    <mergeCell ref="D66:E66"/>
    <mergeCell ref="H66:I66"/>
    <mergeCell ref="J66:K66"/>
    <mergeCell ref="N66:O66"/>
    <mergeCell ref="J65:K65"/>
    <mergeCell ref="A36:A38"/>
    <mergeCell ref="B36:C36"/>
    <mergeCell ref="D36:E36"/>
    <mergeCell ref="H36:I36"/>
    <mergeCell ref="N36:O36"/>
    <mergeCell ref="B37:C37"/>
    <mergeCell ref="D37:E37"/>
    <mergeCell ref="H37:I37"/>
    <mergeCell ref="J37:K37"/>
    <mergeCell ref="N37:O37"/>
    <mergeCell ref="J36:K36"/>
    <mergeCell ref="A4:A6"/>
    <mergeCell ref="B4:C4"/>
    <mergeCell ref="D4:E4"/>
    <mergeCell ref="H4:I4"/>
    <mergeCell ref="N4:O4"/>
    <mergeCell ref="B5:C5"/>
    <mergeCell ref="D5:E5"/>
    <mergeCell ref="H5:I5"/>
    <mergeCell ref="J5:K5"/>
    <mergeCell ref="N5:O5"/>
    <mergeCell ref="J4:K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ignoredErrors>
    <ignoredError sqref="F27:F31 P28:P32 L28:L32 P57:P59 J57:L59 F51:F52 D68:E93 J68:K95 D7:E21 J7:K19 F80:F87 L80:L87 N80:O87 P80:P87 L93 N94:O94 P94 J61:L61 J60:K60 P61 F57:F58 F54 D39:E43 J39:K43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F90A26A5-FC84-4B68-9C18-E249BAEED32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P7:P33 L7:L33 F7:F33</xm:sqref>
        </x14:conditionalFormatting>
        <x14:conditionalFormatting xmlns:xm="http://schemas.microsoft.com/office/excel/2006/main">
          <x14:cfRule type="iconSet" priority="4" id="{9C818BB3-71BB-4A30-89C4-41D16587D97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1" id="{0C52D5E3-3B86-4457-83B3-7F7D864E3EA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  <x14:conditionalFormatting xmlns:xm="http://schemas.microsoft.com/office/excel/2006/main">
          <x14:cfRule type="iconSet" priority="281" id="{50972906-F9D6-4B59-BD1F-604D4E4D2BD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286" id="{E79C2F2D-46FA-4D32-943E-CD15202B130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A5B68-8DB1-4A8E-8671-3968E17F3ACF}">
  <sheetPr codeName="Folha29">
    <pageSetUpPr fitToPage="1"/>
  </sheetPr>
  <dimension ref="A1:P96"/>
  <sheetViews>
    <sheetView showGridLines="0" topLeftCell="A22" workbookViewId="0">
      <selection activeCell="P86" sqref="P86"/>
    </sheetView>
  </sheetViews>
  <sheetFormatPr defaultRowHeight="15" x14ac:dyDescent="0.25"/>
  <cols>
    <col min="1" max="1" width="32.570312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4" t="s">
        <v>118</v>
      </c>
    </row>
    <row r="3" spans="1:16" ht="8.25" customHeight="1" thickBot="1" x14ac:dyDescent="0.3"/>
    <row r="4" spans="1:16" x14ac:dyDescent="0.25">
      <c r="A4" s="364" t="s">
        <v>3</v>
      </c>
      <c r="B4" s="352" t="s">
        <v>1</v>
      </c>
      <c r="C4" s="350"/>
      <c r="D4" s="352" t="s">
        <v>104</v>
      </c>
      <c r="E4" s="350"/>
      <c r="F4" s="130" t="s">
        <v>0</v>
      </c>
      <c r="H4" s="362" t="s">
        <v>19</v>
      </c>
      <c r="I4" s="363"/>
      <c r="J4" s="352" t="s">
        <v>104</v>
      </c>
      <c r="K4" s="353"/>
      <c r="L4" s="130" t="s">
        <v>0</v>
      </c>
      <c r="N4" s="360" t="s">
        <v>22</v>
      </c>
      <c r="O4" s="350"/>
      <c r="P4" s="130" t="s">
        <v>0</v>
      </c>
    </row>
    <row r="5" spans="1:16" x14ac:dyDescent="0.25">
      <c r="A5" s="365"/>
      <c r="B5" s="355" t="s">
        <v>56</v>
      </c>
      <c r="C5" s="357"/>
      <c r="D5" s="355" t="str">
        <f>B5</f>
        <v>jan</v>
      </c>
      <c r="E5" s="357"/>
      <c r="F5" s="131" t="s">
        <v>136</v>
      </c>
      <c r="H5" s="358" t="str">
        <f>B5</f>
        <v>jan</v>
      </c>
      <c r="I5" s="357"/>
      <c r="J5" s="355" t="str">
        <f>B5</f>
        <v>jan</v>
      </c>
      <c r="K5" s="356"/>
      <c r="L5" s="131" t="str">
        <f>F5</f>
        <v>2023/2022</v>
      </c>
      <c r="N5" s="358" t="str">
        <f>B5</f>
        <v>jan</v>
      </c>
      <c r="O5" s="356"/>
      <c r="P5" s="131" t="str">
        <f>L5</f>
        <v>2023/2022</v>
      </c>
    </row>
    <row r="6" spans="1:16" ht="19.5" customHeight="1" thickBot="1" x14ac:dyDescent="0.3">
      <c r="A6" s="366"/>
      <c r="B6" s="99">
        <f>'5'!E6</f>
        <v>2022</v>
      </c>
      <c r="C6" s="134">
        <f>'5'!F6</f>
        <v>2023</v>
      </c>
      <c r="D6" s="99">
        <f>B6</f>
        <v>2022</v>
      </c>
      <c r="E6" s="134">
        <f>C6</f>
        <v>2023</v>
      </c>
      <c r="F6" s="132" t="s">
        <v>1</v>
      </c>
      <c r="H6" s="25">
        <f>B6</f>
        <v>2022</v>
      </c>
      <c r="I6" s="134">
        <f>E6</f>
        <v>2023</v>
      </c>
      <c r="J6" s="99">
        <f>B6</f>
        <v>2022</v>
      </c>
      <c r="K6" s="134">
        <f>C6</f>
        <v>2023</v>
      </c>
      <c r="L6" s="259">
        <v>1000</v>
      </c>
      <c r="N6" s="25">
        <f>B6</f>
        <v>2022</v>
      </c>
      <c r="O6" s="134">
        <f>C6</f>
        <v>2023</v>
      </c>
      <c r="P6" s="132"/>
    </row>
    <row r="7" spans="1:16" ht="20.100000000000001" customHeight="1" x14ac:dyDescent="0.25">
      <c r="A7" s="8" t="s">
        <v>157</v>
      </c>
      <c r="B7" s="39">
        <v>3072.78</v>
      </c>
      <c r="C7" s="147">
        <v>3617.79</v>
      </c>
      <c r="D7" s="247">
        <f>B7/$B$33</f>
        <v>0.14252583320732526</v>
      </c>
      <c r="E7" s="246">
        <f>C7/$C$33</f>
        <v>0.17707651147833695</v>
      </c>
      <c r="F7" s="52">
        <f>(C7-B7)/B7</f>
        <v>0.17736707476617256</v>
      </c>
      <c r="H7" s="39">
        <v>905.21100000000001</v>
      </c>
      <c r="I7" s="147">
        <v>1097.184</v>
      </c>
      <c r="J7" s="247">
        <f>H7/$H$33</f>
        <v>0.16862624926650713</v>
      </c>
      <c r="K7" s="246">
        <f>I7/$I$33</f>
        <v>0.20377202903960903</v>
      </c>
      <c r="L7" s="52">
        <f t="shared" ref="L7:L33" si="0">(I7-H7)/H7</f>
        <v>0.21207541667080929</v>
      </c>
      <c r="N7" s="27">
        <f t="shared" ref="N7:O33" si="1">(H7/B7)*10</f>
        <v>2.9459024075918223</v>
      </c>
      <c r="O7" s="151">
        <f t="shared" si="1"/>
        <v>3.032746510991517</v>
      </c>
      <c r="P7" s="61">
        <f>(O7-N7)/N7</f>
        <v>2.9479626743876729E-2</v>
      </c>
    </row>
    <row r="8" spans="1:16" ht="20.100000000000001" customHeight="1" x14ac:dyDescent="0.25">
      <c r="A8" s="8" t="s">
        <v>159</v>
      </c>
      <c r="B8" s="19">
        <v>2187.02</v>
      </c>
      <c r="C8" s="140">
        <v>2160.81</v>
      </c>
      <c r="D8" s="247">
        <f t="shared" ref="D8:D32" si="2">B8/$B$33</f>
        <v>0.10144131624818062</v>
      </c>
      <c r="E8" s="215">
        <f t="shared" ref="E8:E32" si="3">C8/$C$33</f>
        <v>0.10576310310092771</v>
      </c>
      <c r="F8" s="52">
        <f t="shared" ref="F8:F33" si="4">(C8-B8)/B8</f>
        <v>-1.1984343993196239E-2</v>
      </c>
      <c r="H8" s="19">
        <v>466.17599999999999</v>
      </c>
      <c r="I8" s="140">
        <v>508.851</v>
      </c>
      <c r="J8" s="247">
        <f t="shared" ref="J8:J32" si="5">H8/$H$33</f>
        <v>8.6841090506040275E-2</v>
      </c>
      <c r="K8" s="215">
        <f t="shared" ref="K8:K32" si="6">I8/$I$33</f>
        <v>9.4505206737278427E-2</v>
      </c>
      <c r="L8" s="52">
        <f t="shared" si="0"/>
        <v>9.154267915980234E-2</v>
      </c>
      <c r="N8" s="27">
        <f t="shared" si="1"/>
        <v>2.1315580104434346</v>
      </c>
      <c r="O8" s="152">
        <f t="shared" si="1"/>
        <v>2.3549085759506854</v>
      </c>
      <c r="P8" s="52">
        <f t="shared" ref="P8:P71" si="7">(O8-N8)/N8</f>
        <v>0.10478277598496437</v>
      </c>
    </row>
    <row r="9" spans="1:16" ht="20.100000000000001" customHeight="1" x14ac:dyDescent="0.25">
      <c r="A9" s="8" t="s">
        <v>162</v>
      </c>
      <c r="B9" s="19">
        <v>2166.89</v>
      </c>
      <c r="C9" s="140">
        <v>1982.4</v>
      </c>
      <c r="D9" s="247">
        <f t="shared" si="2"/>
        <v>0.10050761939306457</v>
      </c>
      <c r="E9" s="215">
        <f t="shared" si="3"/>
        <v>9.7030639245134512E-2</v>
      </c>
      <c r="F9" s="52">
        <f t="shared" si="4"/>
        <v>-8.5140454753125358E-2</v>
      </c>
      <c r="H9" s="19">
        <v>467.63900000000001</v>
      </c>
      <c r="I9" s="140">
        <v>433.98099999999999</v>
      </c>
      <c r="J9" s="247">
        <f t="shared" si="5"/>
        <v>8.7113623874146603E-2</v>
      </c>
      <c r="K9" s="215">
        <f t="shared" si="6"/>
        <v>8.0600144492298978E-2</v>
      </c>
      <c r="L9" s="52">
        <f t="shared" si="0"/>
        <v>-7.1974322073223185E-2</v>
      </c>
      <c r="N9" s="27">
        <f t="shared" si="1"/>
        <v>2.1581113946716264</v>
      </c>
      <c r="O9" s="152">
        <f t="shared" si="1"/>
        <v>2.1891696933010492</v>
      </c>
      <c r="P9" s="52">
        <f t="shared" si="7"/>
        <v>1.4391425162809328E-2</v>
      </c>
    </row>
    <row r="10" spans="1:16" ht="20.100000000000001" customHeight="1" x14ac:dyDescent="0.25">
      <c r="A10" s="8" t="s">
        <v>160</v>
      </c>
      <c r="B10" s="19">
        <v>1083.0999999999999</v>
      </c>
      <c r="C10" s="140">
        <v>1218.9000000000001</v>
      </c>
      <c r="D10" s="247">
        <f t="shared" si="2"/>
        <v>5.0237807440446092E-2</v>
      </c>
      <c r="E10" s="215">
        <f t="shared" si="3"/>
        <v>5.966033402738824E-2</v>
      </c>
      <c r="F10" s="52">
        <f t="shared" si="4"/>
        <v>0.12538085126027163</v>
      </c>
      <c r="H10" s="19">
        <v>265.87299999999999</v>
      </c>
      <c r="I10" s="140">
        <v>392.80099999999999</v>
      </c>
      <c r="J10" s="247">
        <f t="shared" si="5"/>
        <v>4.9527863416633303E-2</v>
      </c>
      <c r="K10" s="215">
        <f t="shared" si="6"/>
        <v>7.2952081673436239E-2</v>
      </c>
      <c r="L10" s="52">
        <f t="shared" si="0"/>
        <v>0.47740086432243967</v>
      </c>
      <c r="N10" s="27">
        <f t="shared" si="1"/>
        <v>2.4547410211430156</v>
      </c>
      <c r="O10" s="152">
        <f t="shared" si="1"/>
        <v>3.2225859381409467</v>
      </c>
      <c r="P10" s="52">
        <f t="shared" si="7"/>
        <v>0.31280078443484638</v>
      </c>
    </row>
    <row r="11" spans="1:16" ht="20.100000000000001" customHeight="1" x14ac:dyDescent="0.25">
      <c r="A11" s="8" t="s">
        <v>168</v>
      </c>
      <c r="B11" s="19">
        <v>908.07</v>
      </c>
      <c r="C11" s="140">
        <v>1353.77</v>
      </c>
      <c r="D11" s="247">
        <f t="shared" si="2"/>
        <v>4.2119329519384997E-2</v>
      </c>
      <c r="E11" s="215">
        <f t="shared" si="3"/>
        <v>6.6261687091851151E-2</v>
      </c>
      <c r="F11" s="52">
        <f t="shared" si="4"/>
        <v>0.49082119219883918</v>
      </c>
      <c r="H11" s="19">
        <v>214.55799999999999</v>
      </c>
      <c r="I11" s="140">
        <v>358.65100000000001</v>
      </c>
      <c r="J11" s="247">
        <f t="shared" si="5"/>
        <v>3.9968704302227036E-2</v>
      </c>
      <c r="K11" s="215">
        <f t="shared" si="6"/>
        <v>6.6609649782611496E-2</v>
      </c>
      <c r="L11" s="52">
        <f t="shared" si="0"/>
        <v>0.67158064486059721</v>
      </c>
      <c r="N11" s="27">
        <f t="shared" si="1"/>
        <v>2.3627914147587741</v>
      </c>
      <c r="O11" s="152">
        <f t="shared" si="1"/>
        <v>2.649275726305059</v>
      </c>
      <c r="P11" s="52">
        <f t="shared" si="7"/>
        <v>0.12124824466383681</v>
      </c>
    </row>
    <row r="12" spans="1:16" ht="20.100000000000001" customHeight="1" x14ac:dyDescent="0.25">
      <c r="A12" s="8" t="s">
        <v>156</v>
      </c>
      <c r="B12" s="19">
        <v>2320.4299999999998</v>
      </c>
      <c r="C12" s="140">
        <v>1606.9</v>
      </c>
      <c r="D12" s="247">
        <f t="shared" si="2"/>
        <v>0.10762931910168436</v>
      </c>
      <c r="E12" s="215">
        <f t="shared" si="3"/>
        <v>7.8651399416367354E-2</v>
      </c>
      <c r="F12" s="52">
        <f t="shared" si="4"/>
        <v>-0.30749904112599813</v>
      </c>
      <c r="H12" s="19">
        <v>529.47900000000004</v>
      </c>
      <c r="I12" s="140">
        <v>350.423</v>
      </c>
      <c r="J12" s="247">
        <f t="shared" si="5"/>
        <v>9.8633421197246759E-2</v>
      </c>
      <c r="K12" s="215">
        <f t="shared" si="6"/>
        <v>6.5081523000833877E-2</v>
      </c>
      <c r="L12" s="52">
        <f t="shared" si="0"/>
        <v>-0.33817394079840751</v>
      </c>
      <c r="N12" s="27">
        <f t="shared" si="1"/>
        <v>2.2818141465159476</v>
      </c>
      <c r="O12" s="152">
        <f t="shared" si="1"/>
        <v>2.1807393117182148</v>
      </c>
      <c r="P12" s="52">
        <f t="shared" si="7"/>
        <v>-4.4295822669020525E-2</v>
      </c>
    </row>
    <row r="13" spans="1:16" ht="20.100000000000001" customHeight="1" x14ac:dyDescent="0.25">
      <c r="A13" s="8" t="s">
        <v>166</v>
      </c>
      <c r="B13" s="19">
        <v>1737.37</v>
      </c>
      <c r="C13" s="140">
        <v>1428.07</v>
      </c>
      <c r="D13" s="247">
        <f t="shared" si="2"/>
        <v>8.0585042482511152E-2</v>
      </c>
      <c r="E13" s="215">
        <f t="shared" si="3"/>
        <v>6.9898378221751017E-2</v>
      </c>
      <c r="F13" s="52">
        <f t="shared" si="4"/>
        <v>-0.17802770854797767</v>
      </c>
      <c r="H13" s="19">
        <v>381.84399999999999</v>
      </c>
      <c r="I13" s="140">
        <v>288.85000000000002</v>
      </c>
      <c r="J13" s="247">
        <f t="shared" si="5"/>
        <v>7.1131395359667685E-2</v>
      </c>
      <c r="K13" s="215">
        <f t="shared" si="6"/>
        <v>5.3646016154164727E-2</v>
      </c>
      <c r="L13" s="52">
        <f t="shared" si="0"/>
        <v>-0.24353924639381522</v>
      </c>
      <c r="N13" s="27">
        <f t="shared" si="1"/>
        <v>2.1978277511410926</v>
      </c>
      <c r="O13" s="152">
        <f t="shared" si="1"/>
        <v>2.0226599536437293</v>
      </c>
      <c r="P13" s="52">
        <f t="shared" si="7"/>
        <v>-7.9700421202898081E-2</v>
      </c>
    </row>
    <row r="14" spans="1:16" ht="20.100000000000001" customHeight="1" x14ac:dyDescent="0.25">
      <c r="A14" s="8" t="s">
        <v>170</v>
      </c>
      <c r="B14" s="19">
        <v>631.57000000000005</v>
      </c>
      <c r="C14" s="140">
        <v>1429.88</v>
      </c>
      <c r="D14" s="247">
        <f t="shared" si="2"/>
        <v>2.9294332974944645E-2</v>
      </c>
      <c r="E14" s="215">
        <f t="shared" si="3"/>
        <v>6.9986970562869719E-2</v>
      </c>
      <c r="F14" s="52">
        <f t="shared" si="4"/>
        <v>1.2640087401238185</v>
      </c>
      <c r="H14" s="19">
        <v>129.89400000000001</v>
      </c>
      <c r="I14" s="140">
        <v>287.70299999999997</v>
      </c>
      <c r="J14" s="247">
        <f t="shared" si="5"/>
        <v>2.4197162895969754E-2</v>
      </c>
      <c r="K14" s="215">
        <f t="shared" si="6"/>
        <v>5.3432992160642727E-2</v>
      </c>
      <c r="L14" s="52">
        <f t="shared" si="0"/>
        <v>1.2149060002771488</v>
      </c>
      <c r="N14" s="27">
        <f t="shared" si="1"/>
        <v>2.0566841363585984</v>
      </c>
      <c r="O14" s="152">
        <f t="shared" si="1"/>
        <v>2.0120779366100647</v>
      </c>
      <c r="P14" s="52">
        <f t="shared" si="7"/>
        <v>-2.1688405603939667E-2</v>
      </c>
    </row>
    <row r="15" spans="1:16" ht="20.100000000000001" customHeight="1" x14ac:dyDescent="0.25">
      <c r="A15" s="8" t="s">
        <v>163</v>
      </c>
      <c r="B15" s="19">
        <v>1529.92</v>
      </c>
      <c r="C15" s="140">
        <v>761.22</v>
      </c>
      <c r="D15" s="247">
        <f t="shared" si="2"/>
        <v>7.0962816322857808E-2</v>
      </c>
      <c r="E15" s="215">
        <f t="shared" si="3"/>
        <v>3.7258708235563605E-2</v>
      </c>
      <c r="F15" s="52">
        <f t="shared" si="4"/>
        <v>-0.50244457226521644</v>
      </c>
      <c r="H15" s="19">
        <v>475.71199999999999</v>
      </c>
      <c r="I15" s="140">
        <v>274.09199999999998</v>
      </c>
      <c r="J15" s="247">
        <f t="shared" si="5"/>
        <v>8.8617493922487287E-2</v>
      </c>
      <c r="K15" s="215">
        <f t="shared" si="6"/>
        <v>5.0905119819031737E-2</v>
      </c>
      <c r="L15" s="52">
        <f t="shared" si="0"/>
        <v>-0.42382786223597474</v>
      </c>
      <c r="N15" s="27">
        <f t="shared" si="1"/>
        <v>3.1093913407236977</v>
      </c>
      <c r="O15" s="152">
        <f t="shared" si="1"/>
        <v>3.600693623394025</v>
      </c>
      <c r="P15" s="52">
        <f t="shared" si="7"/>
        <v>0.15800593390601608</v>
      </c>
    </row>
    <row r="16" spans="1:16" ht="20.100000000000001" customHeight="1" x14ac:dyDescent="0.25">
      <c r="A16" s="8" t="s">
        <v>165</v>
      </c>
      <c r="B16" s="19">
        <v>794.49</v>
      </c>
      <c r="C16" s="140">
        <v>723.72</v>
      </c>
      <c r="D16" s="247">
        <f t="shared" si="2"/>
        <v>3.6851108515704938E-2</v>
      </c>
      <c r="E16" s="215">
        <f t="shared" si="3"/>
        <v>3.5423231554927735E-2</v>
      </c>
      <c r="F16" s="52">
        <f t="shared" si="4"/>
        <v>-8.9076011025941149E-2</v>
      </c>
      <c r="H16" s="19">
        <v>242.53800000000001</v>
      </c>
      <c r="I16" s="140">
        <v>214.631</v>
      </c>
      <c r="J16" s="247">
        <f t="shared" si="5"/>
        <v>4.5180928252750031E-2</v>
      </c>
      <c r="K16" s="215">
        <f t="shared" si="6"/>
        <v>3.986185941902208E-2</v>
      </c>
      <c r="L16" s="52">
        <f t="shared" si="0"/>
        <v>-0.11506238197725721</v>
      </c>
      <c r="N16" s="27">
        <f t="shared" si="1"/>
        <v>3.0527508212815766</v>
      </c>
      <c r="O16" s="152">
        <f t="shared" si="1"/>
        <v>2.9656635162770129</v>
      </c>
      <c r="P16" s="52">
        <f t="shared" si="7"/>
        <v>-2.8527485570539815E-2</v>
      </c>
    </row>
    <row r="17" spans="1:16" ht="20.100000000000001" customHeight="1" x14ac:dyDescent="0.25">
      <c r="A17" s="8" t="s">
        <v>167</v>
      </c>
      <c r="B17" s="19">
        <v>412.93</v>
      </c>
      <c r="C17" s="140">
        <v>570.16999999999996</v>
      </c>
      <c r="D17" s="247">
        <f t="shared" si="2"/>
        <v>1.9153077117887E-2</v>
      </c>
      <c r="E17" s="215">
        <f t="shared" si="3"/>
        <v>2.7907566373284069E-2</v>
      </c>
      <c r="F17" s="52">
        <f t="shared" si="4"/>
        <v>0.38079093308793244</v>
      </c>
      <c r="H17" s="19">
        <v>179.66200000000001</v>
      </c>
      <c r="I17" s="140">
        <v>193.779</v>
      </c>
      <c r="J17" s="247">
        <f t="shared" si="5"/>
        <v>3.3468140793383207E-2</v>
      </c>
      <c r="K17" s="215">
        <f t="shared" si="6"/>
        <v>3.5989168649257004E-2</v>
      </c>
      <c r="L17" s="52">
        <f t="shared" si="0"/>
        <v>7.8575324776524749E-2</v>
      </c>
      <c r="N17" s="27">
        <f t="shared" si="1"/>
        <v>4.3509069333785391</v>
      </c>
      <c r="O17" s="152">
        <f t="shared" si="1"/>
        <v>3.3986179560481968</v>
      </c>
      <c r="P17" s="52">
        <f t="shared" si="7"/>
        <v>-0.21887137369561632</v>
      </c>
    </row>
    <row r="18" spans="1:16" ht="20.100000000000001" customHeight="1" x14ac:dyDescent="0.25">
      <c r="A18" s="8" t="s">
        <v>179</v>
      </c>
      <c r="B18" s="19">
        <v>632.14</v>
      </c>
      <c r="C18" s="140">
        <v>555.66999999999996</v>
      </c>
      <c r="D18" s="247">
        <f t="shared" si="2"/>
        <v>2.9320771485000088E-2</v>
      </c>
      <c r="E18" s="215">
        <f t="shared" si="3"/>
        <v>2.7197848723438198E-2</v>
      </c>
      <c r="F18" s="52">
        <f t="shared" si="4"/>
        <v>-0.12097003828265895</v>
      </c>
      <c r="H18" s="19">
        <v>110.883</v>
      </c>
      <c r="I18" s="140">
        <v>125.76900000000001</v>
      </c>
      <c r="J18" s="247">
        <f t="shared" si="5"/>
        <v>2.0655719381909972E-2</v>
      </c>
      <c r="K18" s="215">
        <f t="shared" si="6"/>
        <v>2.3358164464923465E-2</v>
      </c>
      <c r="L18" s="52">
        <f t="shared" si="0"/>
        <v>0.13424961445848335</v>
      </c>
      <c r="N18" s="27">
        <f t="shared" si="1"/>
        <v>1.7540892840193627</v>
      </c>
      <c r="O18" s="152">
        <f t="shared" si="1"/>
        <v>2.2633757445966132</v>
      </c>
      <c r="P18" s="52">
        <f t="shared" si="7"/>
        <v>0.29034238178016752</v>
      </c>
    </row>
    <row r="19" spans="1:16" ht="20.100000000000001" customHeight="1" x14ac:dyDescent="0.25">
      <c r="A19" s="8" t="s">
        <v>161</v>
      </c>
      <c r="B19" s="19">
        <v>279.73</v>
      </c>
      <c r="C19" s="140">
        <v>325.77</v>
      </c>
      <c r="D19" s="247">
        <f t="shared" si="2"/>
        <v>1.2974814768087884E-2</v>
      </c>
      <c r="E19" s="215">
        <f t="shared" si="3"/>
        <v>1.5945153020019906E-2</v>
      </c>
      <c r="F19" s="52">
        <f t="shared" si="4"/>
        <v>0.16458728059199929</v>
      </c>
      <c r="H19" s="19">
        <v>65.457999999999998</v>
      </c>
      <c r="I19" s="140">
        <v>87.706999999999994</v>
      </c>
      <c r="J19" s="247">
        <f t="shared" si="5"/>
        <v>1.2193772528711011E-2</v>
      </c>
      <c r="K19" s="215">
        <f t="shared" si="6"/>
        <v>1.6289185178581703E-2</v>
      </c>
      <c r="L19" s="52">
        <f t="shared" si="0"/>
        <v>0.3398973387515658</v>
      </c>
      <c r="N19" s="27">
        <f t="shared" si="1"/>
        <v>2.3400421835341221</v>
      </c>
      <c r="O19" s="152">
        <f t="shared" si="1"/>
        <v>2.6922982472296404</v>
      </c>
      <c r="P19" s="52">
        <f t="shared" si="7"/>
        <v>0.15053406565667657</v>
      </c>
    </row>
    <row r="20" spans="1:16" ht="20.100000000000001" customHeight="1" x14ac:dyDescent="0.25">
      <c r="A20" s="8" t="s">
        <v>171</v>
      </c>
      <c r="B20" s="19">
        <v>331.66</v>
      </c>
      <c r="C20" s="140">
        <v>287.52999999999997</v>
      </c>
      <c r="D20" s="247">
        <f t="shared" si="2"/>
        <v>1.5383502184191999E-2</v>
      </c>
      <c r="E20" s="215">
        <f t="shared" si="3"/>
        <v>1.4073456266219492E-2</v>
      </c>
      <c r="F20" s="52">
        <f t="shared" si="4"/>
        <v>-0.13305795091358635</v>
      </c>
      <c r="H20" s="19">
        <v>90.766000000000005</v>
      </c>
      <c r="I20" s="140">
        <v>81.712000000000003</v>
      </c>
      <c r="J20" s="247">
        <f t="shared" si="5"/>
        <v>1.6908245857511439E-2</v>
      </c>
      <c r="K20" s="215">
        <f t="shared" si="6"/>
        <v>1.5175777296136776E-2</v>
      </c>
      <c r="L20" s="52">
        <f t="shared" si="0"/>
        <v>-9.9751008086728529E-2</v>
      </c>
      <c r="N20" s="27">
        <f t="shared" si="1"/>
        <v>2.7367183259965024</v>
      </c>
      <c r="O20" s="152">
        <f t="shared" si="1"/>
        <v>2.8418599798281923</v>
      </c>
      <c r="P20" s="52">
        <f t="shared" si="7"/>
        <v>3.8418880318421271E-2</v>
      </c>
    </row>
    <row r="21" spans="1:16" ht="20.100000000000001" customHeight="1" x14ac:dyDescent="0.25">
      <c r="A21" s="8" t="s">
        <v>198</v>
      </c>
      <c r="B21" s="19">
        <v>63.59</v>
      </c>
      <c r="C21" s="140">
        <v>206.71</v>
      </c>
      <c r="D21" s="247">
        <f t="shared" si="2"/>
        <v>2.9495172884664092E-3</v>
      </c>
      <c r="E21" s="215">
        <f t="shared" si="3"/>
        <v>1.0117636924113072E-2</v>
      </c>
      <c r="F21" s="52">
        <f t="shared" si="4"/>
        <v>2.2506683440792576</v>
      </c>
      <c r="H21" s="19">
        <v>13.766999999999999</v>
      </c>
      <c r="I21" s="140">
        <v>63.408999999999999</v>
      </c>
      <c r="J21" s="247">
        <f t="shared" si="5"/>
        <v>2.5645706621461777E-3</v>
      </c>
      <c r="K21" s="215">
        <f t="shared" si="6"/>
        <v>1.1776493814503828E-2</v>
      </c>
      <c r="L21" s="52">
        <f t="shared" si="0"/>
        <v>3.6058691072855376</v>
      </c>
      <c r="N21" s="27">
        <f t="shared" si="1"/>
        <v>2.1649630445038524</v>
      </c>
      <c r="O21" s="152">
        <f t="shared" si="1"/>
        <v>3.067534226694403</v>
      </c>
      <c r="P21" s="52">
        <f t="shared" si="7"/>
        <v>0.41689911727680051</v>
      </c>
    </row>
    <row r="22" spans="1:16" ht="20.100000000000001" customHeight="1" x14ac:dyDescent="0.25">
      <c r="A22" s="8" t="s">
        <v>164</v>
      </c>
      <c r="B22" s="19">
        <v>125.27</v>
      </c>
      <c r="C22" s="140">
        <v>155.11000000000001</v>
      </c>
      <c r="D22" s="247">
        <f t="shared" si="2"/>
        <v>5.8104423765715837E-3</v>
      </c>
      <c r="E22" s="215">
        <f t="shared" si="3"/>
        <v>7.5920210115581182E-3</v>
      </c>
      <c r="F22" s="52">
        <f t="shared" si="4"/>
        <v>0.23820547617146978</v>
      </c>
      <c r="H22" s="19">
        <v>39.593000000000004</v>
      </c>
      <c r="I22" s="140">
        <v>46.878</v>
      </c>
      <c r="J22" s="247">
        <f t="shared" si="5"/>
        <v>7.3755390590799462E-3</v>
      </c>
      <c r="K22" s="215">
        <f t="shared" si="6"/>
        <v>8.7063110447461785E-3</v>
      </c>
      <c r="L22" s="52">
        <f t="shared" ref="L22" si="8">(I22-H22)/H22</f>
        <v>0.18399717121713424</v>
      </c>
      <c r="N22" s="27">
        <f t="shared" ref="N22" si="9">(H22/B22)*10</f>
        <v>3.1606130757563666</v>
      </c>
      <c r="O22" s="152">
        <f t="shared" ref="O22" si="10">(I22/C22)*10</f>
        <v>3.0222422796724899</v>
      </c>
      <c r="P22" s="52">
        <f t="shared" ref="P22" si="11">(O22-N22)/N22</f>
        <v>-4.377973284526869E-2</v>
      </c>
    </row>
    <row r="23" spans="1:16" ht="20.100000000000001" customHeight="1" x14ac:dyDescent="0.25">
      <c r="A23" s="8" t="s">
        <v>175</v>
      </c>
      <c r="B23" s="19">
        <v>74.16</v>
      </c>
      <c r="C23" s="140">
        <v>108.36</v>
      </c>
      <c r="D23" s="247">
        <f t="shared" si="2"/>
        <v>3.4397893082665333E-3</v>
      </c>
      <c r="E23" s="215">
        <f t="shared" si="3"/>
        <v>5.3037934163654024E-3</v>
      </c>
      <c r="F23" s="52">
        <f t="shared" si="4"/>
        <v>0.46116504854368939</v>
      </c>
      <c r="H23" s="19">
        <v>22.312999999999999</v>
      </c>
      <c r="I23" s="140">
        <v>45.323</v>
      </c>
      <c r="J23" s="247">
        <f t="shared" si="5"/>
        <v>4.1565530024310062E-3</v>
      </c>
      <c r="K23" s="215">
        <f t="shared" si="6"/>
        <v>8.41751216948315E-3</v>
      </c>
      <c r="L23" s="52">
        <f t="shared" si="0"/>
        <v>1.031237395240443</v>
      </c>
      <c r="N23" s="27">
        <f t="shared" si="1"/>
        <v>3.0087648327939593</v>
      </c>
      <c r="O23" s="152">
        <f t="shared" si="1"/>
        <v>4.1826319675156887</v>
      </c>
      <c r="P23" s="52">
        <f t="shared" si="7"/>
        <v>0.3901491807957847</v>
      </c>
    </row>
    <row r="24" spans="1:16" ht="20.100000000000001" customHeight="1" x14ac:dyDescent="0.25">
      <c r="A24" s="8" t="s">
        <v>200</v>
      </c>
      <c r="B24" s="19">
        <v>7.02</v>
      </c>
      <c r="C24" s="140">
        <v>193.07</v>
      </c>
      <c r="D24" s="247">
        <f t="shared" si="2"/>
        <v>3.256111238407641E-4</v>
      </c>
      <c r="E24" s="215">
        <f t="shared" si="3"/>
        <v>9.4500128728097852E-3</v>
      </c>
      <c r="F24" s="52">
        <f t="shared" si="4"/>
        <v>26.502849002849</v>
      </c>
      <c r="H24" s="19">
        <v>7.2889999999999997</v>
      </c>
      <c r="I24" s="140">
        <v>44.335999999999999</v>
      </c>
      <c r="J24" s="247">
        <f t="shared" si="5"/>
        <v>1.3578234587334559E-3</v>
      </c>
      <c r="K24" s="215">
        <f t="shared" si="6"/>
        <v>8.2342038158596063E-3</v>
      </c>
      <c r="L24" s="52">
        <f t="shared" si="0"/>
        <v>5.082590204417615</v>
      </c>
      <c r="N24" s="27">
        <f t="shared" si="1"/>
        <v>10.383190883190883</v>
      </c>
      <c r="O24" s="152">
        <f t="shared" si="1"/>
        <v>2.2963691925208476</v>
      </c>
      <c r="P24" s="52">
        <f t="shared" si="7"/>
        <v>-0.77883781408291464</v>
      </c>
    </row>
    <row r="25" spans="1:16" ht="20.100000000000001" customHeight="1" x14ac:dyDescent="0.25">
      <c r="A25" s="8" t="s">
        <v>158</v>
      </c>
      <c r="B25" s="19">
        <v>5.54</v>
      </c>
      <c r="C25" s="140">
        <v>184.8</v>
      </c>
      <c r="D25" s="247">
        <f t="shared" si="2"/>
        <v>2.5696376439855175E-4</v>
      </c>
      <c r="E25" s="215">
        <f t="shared" si="3"/>
        <v>9.0452290821735563E-3</v>
      </c>
      <c r="F25" s="52">
        <f t="shared" si="4"/>
        <v>32.357400722021666</v>
      </c>
      <c r="H25" s="19">
        <v>2.0870000000000002</v>
      </c>
      <c r="I25" s="140">
        <v>42.027000000000001</v>
      </c>
      <c r="J25" s="247">
        <f t="shared" si="5"/>
        <v>3.8877453126309823E-4</v>
      </c>
      <c r="K25" s="215">
        <f t="shared" si="6"/>
        <v>7.8053699875751462E-3</v>
      </c>
      <c r="L25" s="52">
        <f t="shared" si="0"/>
        <v>19.137517968375658</v>
      </c>
      <c r="N25" s="27">
        <f t="shared" si="1"/>
        <v>3.7671480144404335</v>
      </c>
      <c r="O25" s="152">
        <f t="shared" si="1"/>
        <v>2.2741883116883117</v>
      </c>
      <c r="P25" s="52">
        <f t="shared" si="7"/>
        <v>-0.39631033796103277</v>
      </c>
    </row>
    <row r="26" spans="1:16" ht="20.100000000000001" customHeight="1" x14ac:dyDescent="0.25">
      <c r="A26" s="8" t="s">
        <v>177</v>
      </c>
      <c r="B26" s="19">
        <v>6.82</v>
      </c>
      <c r="C26" s="140">
        <v>128.9</v>
      </c>
      <c r="D26" s="247">
        <f t="shared" si="2"/>
        <v>3.1633445364587058E-4</v>
      </c>
      <c r="E26" s="215">
        <f t="shared" si="3"/>
        <v>6.3091451769056893E-3</v>
      </c>
      <c r="F26" s="52">
        <f t="shared" si="4"/>
        <v>17.900293255131967</v>
      </c>
      <c r="H26" s="19">
        <v>1.8260000000000001</v>
      </c>
      <c r="I26" s="140">
        <v>40.317999999999998</v>
      </c>
      <c r="J26" s="247">
        <f t="shared" si="5"/>
        <v>3.4015442936579651E-4</v>
      </c>
      <c r="K26" s="215">
        <f t="shared" si="6"/>
        <v>7.4879698089098607E-3</v>
      </c>
      <c r="L26" s="52">
        <f t="shared" si="0"/>
        <v>21.079956188389922</v>
      </c>
      <c r="N26" s="27">
        <f t="shared" si="1"/>
        <v>2.67741935483871</v>
      </c>
      <c r="O26" s="152">
        <f t="shared" si="1"/>
        <v>3.1278510473235062</v>
      </c>
      <c r="P26" s="52">
        <f t="shared" si="7"/>
        <v>0.16823352369914074</v>
      </c>
    </row>
    <row r="27" spans="1:16" ht="20.100000000000001" customHeight="1" x14ac:dyDescent="0.25">
      <c r="A27" s="8" t="s">
        <v>178</v>
      </c>
      <c r="B27" s="19">
        <v>228.67</v>
      </c>
      <c r="C27" s="140">
        <v>133.4</v>
      </c>
      <c r="D27" s="247">
        <f t="shared" si="2"/>
        <v>1.0606480867331557E-2</v>
      </c>
      <c r="E27" s="215">
        <f t="shared" si="3"/>
        <v>6.5294023785819931E-3</v>
      </c>
      <c r="F27" s="52">
        <f t="shared" si="4"/>
        <v>-0.41662657978746659</v>
      </c>
      <c r="H27" s="19">
        <v>66.052000000000007</v>
      </c>
      <c r="I27" s="140">
        <v>37.927999999999997</v>
      </c>
      <c r="J27" s="247">
        <f t="shared" si="5"/>
        <v>1.230442517440832E-2</v>
      </c>
      <c r="K27" s="215">
        <f t="shared" si="6"/>
        <v>7.0440924379268112E-3</v>
      </c>
      <c r="L27" s="52">
        <f t="shared" si="0"/>
        <v>-0.42578574456488838</v>
      </c>
      <c r="N27" s="27">
        <f t="shared" si="1"/>
        <v>2.8885293217300045</v>
      </c>
      <c r="O27" s="152">
        <f t="shared" si="1"/>
        <v>2.8431784107946023</v>
      </c>
      <c r="P27" s="52">
        <f t="shared" si="7"/>
        <v>-1.5700346399198244E-2</v>
      </c>
    </row>
    <row r="28" spans="1:16" ht="20.100000000000001" customHeight="1" x14ac:dyDescent="0.25">
      <c r="A28" s="8" t="s">
        <v>173</v>
      </c>
      <c r="B28" s="19">
        <v>22.7</v>
      </c>
      <c r="C28" s="140">
        <v>34.770000000000003</v>
      </c>
      <c r="D28" s="247">
        <f t="shared" si="2"/>
        <v>1.0529020671204196E-3</v>
      </c>
      <c r="E28" s="215">
        <f t="shared" si="3"/>
        <v>1.7018539782855766E-3</v>
      </c>
      <c r="F28" s="52">
        <f t="shared" si="4"/>
        <v>0.53171806167400903</v>
      </c>
      <c r="H28" s="19">
        <v>23.106999999999999</v>
      </c>
      <c r="I28" s="140">
        <v>35.466000000000001</v>
      </c>
      <c r="J28" s="247">
        <f t="shared" si="5"/>
        <v>4.3044624311913797E-3</v>
      </c>
      <c r="K28" s="215">
        <f t="shared" si="6"/>
        <v>6.5868430289894621E-3</v>
      </c>
      <c r="L28" s="52">
        <f t="shared" si="0"/>
        <v>0.53485956636517085</v>
      </c>
      <c r="N28" s="27">
        <f t="shared" si="1"/>
        <v>10.179295154185022</v>
      </c>
      <c r="O28" s="152">
        <f t="shared" si="1"/>
        <v>10.200172562553924</v>
      </c>
      <c r="P28" s="52">
        <f t="shared" si="7"/>
        <v>2.0509679749602795E-3</v>
      </c>
    </row>
    <row r="29" spans="1:16" ht="20.100000000000001" customHeight="1" x14ac:dyDescent="0.25">
      <c r="A29" s="8" t="s">
        <v>172</v>
      </c>
      <c r="B29" s="19">
        <v>12.61</v>
      </c>
      <c r="C29" s="140">
        <v>104.81</v>
      </c>
      <c r="D29" s="247">
        <f t="shared" si="2"/>
        <v>5.848940557880392E-4</v>
      </c>
      <c r="E29" s="215">
        <f t="shared" si="3"/>
        <v>5.1300349572652075E-3</v>
      </c>
      <c r="F29" s="52">
        <f>(C29-B29)/B29</f>
        <v>7.3116574147501989</v>
      </c>
      <c r="H29" s="19">
        <v>7.6280000000000001</v>
      </c>
      <c r="I29" s="140">
        <v>33.564999999999998</v>
      </c>
      <c r="J29" s="247">
        <f t="shared" si="5"/>
        <v>1.4209737060253537E-3</v>
      </c>
      <c r="K29" s="215">
        <f t="shared" si="6"/>
        <v>6.2337840824460405E-3</v>
      </c>
      <c r="L29" s="52">
        <f t="shared" si="0"/>
        <v>3.4002359727320397</v>
      </c>
      <c r="N29" s="27">
        <f t="shared" si="1"/>
        <v>6.0491673275178437</v>
      </c>
      <c r="O29" s="152">
        <f t="shared" si="1"/>
        <v>3.2024615971758417</v>
      </c>
      <c r="P29" s="52">
        <f>(O29-N29)/N29</f>
        <v>-0.47059464157856112</v>
      </c>
    </row>
    <row r="30" spans="1:16" ht="20.100000000000001" customHeight="1" x14ac:dyDescent="0.25">
      <c r="A30" s="8" t="s">
        <v>169</v>
      </c>
      <c r="B30" s="19">
        <v>87.22</v>
      </c>
      <c r="C30" s="140">
        <v>102.74</v>
      </c>
      <c r="D30" s="247">
        <f t="shared" si="2"/>
        <v>4.0455558719930838E-3</v>
      </c>
      <c r="E30" s="215">
        <f t="shared" si="3"/>
        <v>5.0287166444941073E-3</v>
      </c>
      <c r="F30" s="52">
        <f t="shared" si="4"/>
        <v>0.17794083925705109</v>
      </c>
      <c r="H30" s="19">
        <v>23.408999999999999</v>
      </c>
      <c r="I30" s="140">
        <v>26.248000000000001</v>
      </c>
      <c r="J30" s="247">
        <f t="shared" si="5"/>
        <v>4.36072017361661E-3</v>
      </c>
      <c r="K30" s="215">
        <f t="shared" si="6"/>
        <v>4.8748507253401959E-3</v>
      </c>
      <c r="L30" s="52">
        <f t="shared" si="0"/>
        <v>0.12127814088598413</v>
      </c>
      <c r="N30" s="27">
        <f t="shared" si="1"/>
        <v>2.6839027745929833</v>
      </c>
      <c r="O30" s="152">
        <f t="shared" si="1"/>
        <v>2.5547985205372785</v>
      </c>
      <c r="P30" s="52">
        <f t="shared" si="7"/>
        <v>-4.8103178430255765E-2</v>
      </c>
    </row>
    <row r="31" spans="1:16" ht="20.100000000000001" customHeight="1" x14ac:dyDescent="0.25">
      <c r="A31" s="8" t="s">
        <v>210</v>
      </c>
      <c r="B31" s="19">
        <v>36</v>
      </c>
      <c r="C31" s="140">
        <v>97.47</v>
      </c>
      <c r="D31" s="247">
        <f t="shared" si="2"/>
        <v>1.6698006350808416E-3</v>
      </c>
      <c r="E31" s="215">
        <f t="shared" si="3"/>
        <v>4.770770988308747E-3</v>
      </c>
      <c r="F31" s="52">
        <f t="shared" si="4"/>
        <v>1.7075</v>
      </c>
      <c r="H31" s="19">
        <v>8.9529999999999994</v>
      </c>
      <c r="I31" s="140">
        <v>24.965</v>
      </c>
      <c r="J31" s="247">
        <f t="shared" si="5"/>
        <v>1.6677998938181685E-3</v>
      </c>
      <c r="K31" s="215">
        <f t="shared" si="6"/>
        <v>4.6365684379045258E-3</v>
      </c>
      <c r="L31" s="52">
        <f t="shared" si="0"/>
        <v>1.7884507986149896</v>
      </c>
      <c r="N31" s="27">
        <f t="shared" si="1"/>
        <v>2.4869444444444442</v>
      </c>
      <c r="O31" s="152">
        <f t="shared" si="1"/>
        <v>2.561300913101467</v>
      </c>
      <c r="P31" s="52">
        <f t="shared" si="7"/>
        <v>2.9898725250226989E-2</v>
      </c>
    </row>
    <row r="32" spans="1:16" ht="20.100000000000001" customHeight="1" thickBot="1" x14ac:dyDescent="0.3">
      <c r="A32" s="8" t="s">
        <v>17</v>
      </c>
      <c r="B32" s="19">
        <f>B33-SUM(B7:B31)</f>
        <v>2801.7599999999984</v>
      </c>
      <c r="C32" s="140">
        <f>C33-SUM(C7:C31)</f>
        <v>957.92000000000189</v>
      </c>
      <c r="D32" s="247">
        <f t="shared" si="2"/>
        <v>0.12995501742622489</v>
      </c>
      <c r="E32" s="215">
        <f t="shared" si="3"/>
        <v>4.6886395251059032E-2</v>
      </c>
      <c r="F32" s="52">
        <f t="shared" si="4"/>
        <v>-0.65810062246587775</v>
      </c>
      <c r="H32" s="19">
        <f>H33-SUM(H7:H31)</f>
        <v>626.43299999999999</v>
      </c>
      <c r="I32" s="140">
        <f>I33-SUM(I7:I31)</f>
        <v>247.77300000000105</v>
      </c>
      <c r="J32" s="247">
        <f t="shared" si="5"/>
        <v>0.11669439192272946</v>
      </c>
      <c r="K32" s="215">
        <f t="shared" si="6"/>
        <v>4.6017082778486797E-2</v>
      </c>
      <c r="L32" s="52">
        <f t="shared" si="0"/>
        <v>-0.60447007102116102</v>
      </c>
      <c r="N32" s="27">
        <f t="shared" si="1"/>
        <v>2.2358553195134503</v>
      </c>
      <c r="O32" s="152">
        <f t="shared" si="1"/>
        <v>2.5865729914815496</v>
      </c>
      <c r="P32" s="52">
        <f t="shared" si="7"/>
        <v>0.15686062908776219</v>
      </c>
    </row>
    <row r="33" spans="1:16" ht="26.25" customHeight="1" thickBot="1" x14ac:dyDescent="0.3">
      <c r="A33" s="12" t="s">
        <v>18</v>
      </c>
      <c r="B33" s="17">
        <v>21559.46</v>
      </c>
      <c r="C33" s="145">
        <v>20430.660000000003</v>
      </c>
      <c r="D33" s="243">
        <f>SUM(D7:D32)</f>
        <v>1</v>
      </c>
      <c r="E33" s="244">
        <f>SUM(E7:E32)</f>
        <v>1</v>
      </c>
      <c r="F33" s="57">
        <f t="shared" si="4"/>
        <v>-5.2357526579979073E-2</v>
      </c>
      <c r="G33" s="1"/>
      <c r="H33" s="17">
        <v>5368.1499999999987</v>
      </c>
      <c r="I33" s="145">
        <v>5384.3700000000017</v>
      </c>
      <c r="J33" s="243">
        <f>SUM(J7:J32)</f>
        <v>1.0000000000000004</v>
      </c>
      <c r="K33" s="244">
        <f>SUM(K7:K32)</f>
        <v>1</v>
      </c>
      <c r="L33" s="57">
        <f t="shared" si="0"/>
        <v>3.0215251064152431E-3</v>
      </c>
      <c r="N33" s="29">
        <f t="shared" si="1"/>
        <v>2.4899278553358939</v>
      </c>
      <c r="O33" s="146">
        <f t="shared" si="1"/>
        <v>2.6354361533107595</v>
      </c>
      <c r="P33" s="57">
        <f t="shared" si="7"/>
        <v>5.843876065045122E-2</v>
      </c>
    </row>
    <row r="35" spans="1:16" ht="15.75" thickBot="1" x14ac:dyDescent="0.3"/>
    <row r="36" spans="1:16" x14ac:dyDescent="0.25">
      <c r="A36" s="364" t="s">
        <v>2</v>
      </c>
      <c r="B36" s="352" t="s">
        <v>1</v>
      </c>
      <c r="C36" s="350"/>
      <c r="D36" s="352" t="s">
        <v>104</v>
      </c>
      <c r="E36" s="350"/>
      <c r="F36" s="130" t="s">
        <v>0</v>
      </c>
      <c r="H36" s="362" t="s">
        <v>19</v>
      </c>
      <c r="I36" s="363"/>
      <c r="J36" s="352" t="s">
        <v>104</v>
      </c>
      <c r="K36" s="353"/>
      <c r="L36" s="130" t="s">
        <v>0</v>
      </c>
      <c r="N36" s="360" t="s">
        <v>22</v>
      </c>
      <c r="O36" s="350"/>
      <c r="P36" s="130" t="s">
        <v>0</v>
      </c>
    </row>
    <row r="37" spans="1:16" x14ac:dyDescent="0.25">
      <c r="A37" s="365"/>
      <c r="B37" s="355" t="str">
        <f>B5</f>
        <v>jan</v>
      </c>
      <c r="C37" s="357"/>
      <c r="D37" s="355" t="str">
        <f>B5</f>
        <v>jan</v>
      </c>
      <c r="E37" s="357"/>
      <c r="F37" s="131" t="str">
        <f>F5</f>
        <v>2023/2022</v>
      </c>
      <c r="H37" s="358" t="str">
        <f>B5</f>
        <v>jan</v>
      </c>
      <c r="I37" s="357"/>
      <c r="J37" s="355" t="str">
        <f>B5</f>
        <v>jan</v>
      </c>
      <c r="K37" s="356"/>
      <c r="L37" s="131" t="str">
        <f>L5</f>
        <v>2023/2022</v>
      </c>
      <c r="N37" s="358" t="str">
        <f>B5</f>
        <v>jan</v>
      </c>
      <c r="O37" s="356"/>
      <c r="P37" s="131" t="str">
        <f>P5</f>
        <v>2023/2022</v>
      </c>
    </row>
    <row r="38" spans="1:16" ht="19.5" customHeight="1" thickBot="1" x14ac:dyDescent="0.3">
      <c r="A38" s="366"/>
      <c r="B38" s="99">
        <f>B6</f>
        <v>2022</v>
      </c>
      <c r="C38" s="134">
        <f>C6</f>
        <v>2023</v>
      </c>
      <c r="D38" s="99">
        <f>B6</f>
        <v>2022</v>
      </c>
      <c r="E38" s="134">
        <f>C6</f>
        <v>2023</v>
      </c>
      <c r="F38" s="132" t="s">
        <v>1</v>
      </c>
      <c r="H38" s="25">
        <f>B6</f>
        <v>2022</v>
      </c>
      <c r="I38" s="134">
        <f>C6</f>
        <v>2023</v>
      </c>
      <c r="J38" s="99">
        <f>B6</f>
        <v>2022</v>
      </c>
      <c r="K38" s="134">
        <f>C6</f>
        <v>2023</v>
      </c>
      <c r="L38" s="259">
        <v>1000</v>
      </c>
      <c r="N38" s="25">
        <f>B6</f>
        <v>2022</v>
      </c>
      <c r="O38" s="134">
        <f>C6</f>
        <v>2023</v>
      </c>
      <c r="P38" s="132"/>
    </row>
    <row r="39" spans="1:16" ht="20.100000000000001" customHeight="1" x14ac:dyDescent="0.25">
      <c r="A39" s="38" t="s">
        <v>162</v>
      </c>
      <c r="B39" s="39">
        <v>2166.89</v>
      </c>
      <c r="C39" s="147">
        <v>1982.4</v>
      </c>
      <c r="D39" s="247">
        <f t="shared" ref="D39:D61" si="12">B39/$B$62</f>
        <v>0.228401184331326</v>
      </c>
      <c r="E39" s="246">
        <f t="shared" ref="E39:E61" si="13">C39/$C$62</f>
        <v>0.22523970917899533</v>
      </c>
      <c r="F39" s="52">
        <f>(C39-B39)/B39</f>
        <v>-8.5140454753125358E-2</v>
      </c>
      <c r="H39" s="39">
        <v>467.63900000000001</v>
      </c>
      <c r="I39" s="147">
        <v>433.98099999999999</v>
      </c>
      <c r="J39" s="247">
        <f t="shared" ref="J39:J61" si="14">H39/$H$62</f>
        <v>0.20983070909775381</v>
      </c>
      <c r="K39" s="246">
        <f t="shared" ref="K39:K61" si="15">I39/$I$62</f>
        <v>0.20567624951422261</v>
      </c>
      <c r="L39" s="52">
        <f t="shared" ref="L39:L62" si="16">(I39-H39)/H39</f>
        <v>-7.1974322073223185E-2</v>
      </c>
      <c r="N39" s="27">
        <f t="shared" ref="N39:O62" si="17">(H39/B39)*10</f>
        <v>2.1581113946716264</v>
      </c>
      <c r="O39" s="151">
        <f t="shared" si="17"/>
        <v>2.1891696933010492</v>
      </c>
      <c r="P39" s="61">
        <f t="shared" si="7"/>
        <v>1.4391425162809328E-2</v>
      </c>
    </row>
    <row r="40" spans="1:16" ht="20.100000000000001" customHeight="1" x14ac:dyDescent="0.25">
      <c r="A40" s="38" t="s">
        <v>168</v>
      </c>
      <c r="B40" s="19">
        <v>908.07</v>
      </c>
      <c r="C40" s="140">
        <v>1353.77</v>
      </c>
      <c r="D40" s="247">
        <f t="shared" si="12"/>
        <v>9.5715178645776763E-2</v>
      </c>
      <c r="E40" s="215">
        <f t="shared" si="13"/>
        <v>0.153814952126336</v>
      </c>
      <c r="F40" s="52">
        <f t="shared" ref="F40:F62" si="18">(C40-B40)/B40</f>
        <v>0.49082119219883918</v>
      </c>
      <c r="H40" s="19">
        <v>214.55799999999999</v>
      </c>
      <c r="I40" s="140">
        <v>358.65100000000001</v>
      </c>
      <c r="J40" s="247">
        <f t="shared" si="14"/>
        <v>9.6272674611390108E-2</v>
      </c>
      <c r="K40" s="215">
        <f t="shared" si="15"/>
        <v>0.16997516611216956</v>
      </c>
      <c r="L40" s="52">
        <f t="shared" si="16"/>
        <v>0.67158064486059721</v>
      </c>
      <c r="N40" s="27">
        <f t="shared" si="17"/>
        <v>2.3627914147587741</v>
      </c>
      <c r="O40" s="152">
        <f t="shared" si="17"/>
        <v>2.649275726305059</v>
      </c>
      <c r="P40" s="52">
        <f t="shared" si="7"/>
        <v>0.12124824466383681</v>
      </c>
    </row>
    <row r="41" spans="1:16" ht="20.100000000000001" customHeight="1" x14ac:dyDescent="0.25">
      <c r="A41" s="38" t="s">
        <v>156</v>
      </c>
      <c r="B41" s="19">
        <v>2320.4299999999998</v>
      </c>
      <c r="C41" s="140">
        <v>1606.9</v>
      </c>
      <c r="D41" s="247">
        <f t="shared" si="12"/>
        <v>0.24458507822636993</v>
      </c>
      <c r="E41" s="215">
        <f t="shared" si="13"/>
        <v>0.18257550881745743</v>
      </c>
      <c r="F41" s="52">
        <f t="shared" si="18"/>
        <v>-0.30749904112599813</v>
      </c>
      <c r="H41" s="19">
        <v>529.47900000000004</v>
      </c>
      <c r="I41" s="140">
        <v>350.423</v>
      </c>
      <c r="J41" s="247">
        <f t="shared" si="14"/>
        <v>0.23757846121125398</v>
      </c>
      <c r="K41" s="215">
        <f t="shared" si="15"/>
        <v>0.16607567700780088</v>
      </c>
      <c r="L41" s="52">
        <f t="shared" si="16"/>
        <v>-0.33817394079840751</v>
      </c>
      <c r="N41" s="27">
        <f t="shared" si="17"/>
        <v>2.2818141465159476</v>
      </c>
      <c r="O41" s="152">
        <f t="shared" si="17"/>
        <v>2.1807393117182148</v>
      </c>
      <c r="P41" s="52">
        <f t="shared" si="7"/>
        <v>-4.4295822669020525E-2</v>
      </c>
    </row>
    <row r="42" spans="1:16" ht="20.100000000000001" customHeight="1" x14ac:dyDescent="0.25">
      <c r="A42" s="38" t="s">
        <v>166</v>
      </c>
      <c r="B42" s="19">
        <v>1737.37</v>
      </c>
      <c r="C42" s="140">
        <v>1428.07</v>
      </c>
      <c r="D42" s="247">
        <f t="shared" si="12"/>
        <v>0.1831276002112317</v>
      </c>
      <c r="E42" s="215">
        <f t="shared" si="13"/>
        <v>0.16225689643222752</v>
      </c>
      <c r="F42" s="52">
        <f t="shared" si="18"/>
        <v>-0.17802770854797767</v>
      </c>
      <c r="H42" s="19">
        <v>381.84399999999999</v>
      </c>
      <c r="I42" s="140">
        <v>288.85000000000002</v>
      </c>
      <c r="J42" s="247">
        <f t="shared" si="14"/>
        <v>0.17133429265891575</v>
      </c>
      <c r="K42" s="215">
        <f t="shared" si="15"/>
        <v>0.13689443701955434</v>
      </c>
      <c r="L42" s="52">
        <f t="shared" si="16"/>
        <v>-0.24353924639381522</v>
      </c>
      <c r="N42" s="27">
        <f t="shared" si="17"/>
        <v>2.1978277511410926</v>
      </c>
      <c r="O42" s="152">
        <f t="shared" si="17"/>
        <v>2.0226599536437293</v>
      </c>
      <c r="P42" s="52">
        <f t="shared" si="7"/>
        <v>-7.9700421202898081E-2</v>
      </c>
    </row>
    <row r="43" spans="1:16" ht="20.100000000000001" customHeight="1" x14ac:dyDescent="0.25">
      <c r="A43" s="38" t="s">
        <v>167</v>
      </c>
      <c r="B43" s="19">
        <v>412.93</v>
      </c>
      <c r="C43" s="140">
        <v>570.16999999999996</v>
      </c>
      <c r="D43" s="247">
        <f t="shared" si="12"/>
        <v>4.3524914068519605E-2</v>
      </c>
      <c r="E43" s="215">
        <f t="shared" si="13"/>
        <v>6.4782548921805766E-2</v>
      </c>
      <c r="F43" s="52">
        <f t="shared" si="18"/>
        <v>0.38079093308793244</v>
      </c>
      <c r="H43" s="19">
        <v>179.66200000000001</v>
      </c>
      <c r="I43" s="140">
        <v>193.779</v>
      </c>
      <c r="J43" s="247">
        <f t="shared" si="14"/>
        <v>8.0614758088869073E-2</v>
      </c>
      <c r="K43" s="215">
        <f t="shared" si="15"/>
        <v>9.1837518127790257E-2</v>
      </c>
      <c r="L43" s="52">
        <f t="shared" si="16"/>
        <v>7.8575324776524749E-2</v>
      </c>
      <c r="N43" s="27">
        <f t="shared" si="17"/>
        <v>4.3509069333785391</v>
      </c>
      <c r="O43" s="152">
        <f t="shared" si="17"/>
        <v>3.3986179560481968</v>
      </c>
      <c r="P43" s="52">
        <f t="shared" si="7"/>
        <v>-0.21887137369561632</v>
      </c>
    </row>
    <row r="44" spans="1:16" ht="20.100000000000001" customHeight="1" x14ac:dyDescent="0.25">
      <c r="A44" s="38" t="s">
        <v>179</v>
      </c>
      <c r="B44" s="19">
        <v>632.14</v>
      </c>
      <c r="C44" s="140">
        <v>555.66999999999996</v>
      </c>
      <c r="D44" s="247">
        <f t="shared" si="12"/>
        <v>6.66307586740464E-2</v>
      </c>
      <c r="E44" s="215">
        <f t="shared" si="13"/>
        <v>6.313506315551469E-2</v>
      </c>
      <c r="F44" s="52">
        <f t="shared" si="18"/>
        <v>-0.12097003828265895</v>
      </c>
      <c r="H44" s="19">
        <v>110.883</v>
      </c>
      <c r="I44" s="140">
        <v>125.76900000000001</v>
      </c>
      <c r="J44" s="247">
        <f t="shared" si="14"/>
        <v>4.9753460504547813E-2</v>
      </c>
      <c r="K44" s="215">
        <f t="shared" si="15"/>
        <v>5.9605596155486683E-2</v>
      </c>
      <c r="L44" s="52">
        <f t="shared" si="16"/>
        <v>0.13424961445848335</v>
      </c>
      <c r="N44" s="27">
        <f t="shared" si="17"/>
        <v>1.7540892840193627</v>
      </c>
      <c r="O44" s="152">
        <f t="shared" si="17"/>
        <v>2.2633757445966132</v>
      </c>
      <c r="P44" s="52">
        <f t="shared" si="7"/>
        <v>0.29034238178016752</v>
      </c>
    </row>
    <row r="45" spans="1:16" ht="20.100000000000001" customHeight="1" x14ac:dyDescent="0.25">
      <c r="A45" s="38" t="s">
        <v>161</v>
      </c>
      <c r="B45" s="19">
        <v>279.73</v>
      </c>
      <c r="C45" s="140">
        <v>325.77</v>
      </c>
      <c r="D45" s="247">
        <f t="shared" si="12"/>
        <v>2.9484959224050058E-2</v>
      </c>
      <c r="E45" s="215">
        <f t="shared" si="13"/>
        <v>3.7013892281699608E-2</v>
      </c>
      <c r="F45" s="52">
        <f t="shared" si="18"/>
        <v>0.16458728059199929</v>
      </c>
      <c r="H45" s="19">
        <v>65.457999999999998</v>
      </c>
      <c r="I45" s="140">
        <v>87.706999999999994</v>
      </c>
      <c r="J45" s="247">
        <f t="shared" si="14"/>
        <v>2.9371157144978857E-2</v>
      </c>
      <c r="K45" s="215">
        <f t="shared" si="15"/>
        <v>4.156690457910351E-2</v>
      </c>
      <c r="L45" s="52">
        <f t="shared" si="16"/>
        <v>0.3398973387515658</v>
      </c>
      <c r="N45" s="27">
        <f t="shared" si="17"/>
        <v>2.3400421835341221</v>
      </c>
      <c r="O45" s="152">
        <f t="shared" si="17"/>
        <v>2.6922982472296404</v>
      </c>
      <c r="P45" s="52">
        <f t="shared" si="7"/>
        <v>0.15053406565667657</v>
      </c>
    </row>
    <row r="46" spans="1:16" ht="20.100000000000001" customHeight="1" x14ac:dyDescent="0.25">
      <c r="A46" s="38" t="s">
        <v>171</v>
      </c>
      <c r="B46" s="19">
        <v>331.66</v>
      </c>
      <c r="C46" s="140">
        <v>287.52999999999997</v>
      </c>
      <c r="D46" s="247">
        <f t="shared" si="12"/>
        <v>3.4958644322197981E-2</v>
      </c>
      <c r="E46" s="215">
        <f t="shared" si="13"/>
        <v>3.2669074647011964E-2</v>
      </c>
      <c r="F46" s="52">
        <f t="shared" si="18"/>
        <v>-0.13305795091358635</v>
      </c>
      <c r="H46" s="19">
        <v>90.766000000000005</v>
      </c>
      <c r="I46" s="140">
        <v>81.712000000000003</v>
      </c>
      <c r="J46" s="247">
        <f t="shared" si="14"/>
        <v>4.072691572338219E-2</v>
      </c>
      <c r="K46" s="215">
        <f t="shared" si="15"/>
        <v>3.8725699282471257E-2</v>
      </c>
      <c r="L46" s="52">
        <f t="shared" si="16"/>
        <v>-9.9751008086728529E-2</v>
      </c>
      <c r="N46" s="27">
        <f t="shared" si="17"/>
        <v>2.7367183259965024</v>
      </c>
      <c r="O46" s="152">
        <f t="shared" si="17"/>
        <v>2.8418599798281923</v>
      </c>
      <c r="P46" s="52">
        <f t="shared" si="7"/>
        <v>3.8418880318421271E-2</v>
      </c>
    </row>
    <row r="47" spans="1:16" ht="20.100000000000001" customHeight="1" x14ac:dyDescent="0.25">
      <c r="A47" s="38" t="s">
        <v>164</v>
      </c>
      <c r="B47" s="19">
        <v>125.27</v>
      </c>
      <c r="C47" s="140">
        <v>155.11000000000001</v>
      </c>
      <c r="D47" s="247">
        <f t="shared" si="12"/>
        <v>1.3204092667918171E-2</v>
      </c>
      <c r="E47" s="215">
        <f t="shared" si="13"/>
        <v>1.7623552910993729E-2</v>
      </c>
      <c r="F47" s="52">
        <f t="shared" si="18"/>
        <v>0.23820547617146978</v>
      </c>
      <c r="H47" s="19">
        <v>39.593000000000004</v>
      </c>
      <c r="I47" s="140">
        <v>46.878</v>
      </c>
      <c r="J47" s="247">
        <f t="shared" si="14"/>
        <v>1.7765471368528647E-2</v>
      </c>
      <c r="K47" s="215">
        <f t="shared" si="15"/>
        <v>2.2216851025108768E-2</v>
      </c>
      <c r="L47" s="52">
        <f t="shared" si="16"/>
        <v>0.18399717121713424</v>
      </c>
      <c r="N47" s="27">
        <f t="shared" si="17"/>
        <v>3.1606130757563666</v>
      </c>
      <c r="O47" s="152">
        <f t="shared" si="17"/>
        <v>3.0222422796724899</v>
      </c>
      <c r="P47" s="52">
        <f t="shared" si="7"/>
        <v>-4.377973284526869E-2</v>
      </c>
    </row>
    <row r="48" spans="1:16" ht="20.100000000000001" customHeight="1" x14ac:dyDescent="0.25">
      <c r="A48" s="38" t="s">
        <v>172</v>
      </c>
      <c r="B48" s="19">
        <v>12.61</v>
      </c>
      <c r="C48" s="140">
        <v>104.81</v>
      </c>
      <c r="D48" s="247">
        <f t="shared" si="12"/>
        <v>1.3291578873030107E-3</v>
      </c>
      <c r="E48" s="215">
        <f t="shared" si="13"/>
        <v>1.190848159758399E-2</v>
      </c>
      <c r="F48" s="52">
        <f t="shared" si="18"/>
        <v>7.3116574147501989</v>
      </c>
      <c r="H48" s="19">
        <v>7.6280000000000001</v>
      </c>
      <c r="I48" s="140">
        <v>33.564999999999998</v>
      </c>
      <c r="J48" s="247">
        <f t="shared" si="14"/>
        <v>3.4227013764841388E-3</v>
      </c>
      <c r="K48" s="215">
        <f t="shared" si="15"/>
        <v>1.5907432157041164E-2</v>
      </c>
      <c r="L48" s="52">
        <f t="shared" si="16"/>
        <v>3.4002359727320397</v>
      </c>
      <c r="N48" s="27">
        <f t="shared" si="17"/>
        <v>6.0491673275178437</v>
      </c>
      <c r="O48" s="152">
        <f t="shared" si="17"/>
        <v>3.2024615971758417</v>
      </c>
      <c r="P48" s="52">
        <f t="shared" si="7"/>
        <v>-0.47059464157856112</v>
      </c>
    </row>
    <row r="49" spans="1:16" ht="20.100000000000001" customHeight="1" x14ac:dyDescent="0.25">
      <c r="A49" s="38" t="s">
        <v>169</v>
      </c>
      <c r="B49" s="19">
        <v>87.22</v>
      </c>
      <c r="C49" s="140">
        <v>102.74</v>
      </c>
      <c r="D49" s="247">
        <f t="shared" si="12"/>
        <v>9.1934298914011572E-3</v>
      </c>
      <c r="E49" s="215">
        <f t="shared" si="13"/>
        <v>1.1673288801982436E-2</v>
      </c>
      <c r="F49" s="52">
        <f t="shared" si="18"/>
        <v>0.17794083925705109</v>
      </c>
      <c r="H49" s="19">
        <v>23.408999999999999</v>
      </c>
      <c r="I49" s="140">
        <v>26.248000000000001</v>
      </c>
      <c r="J49" s="247">
        <f t="shared" si="14"/>
        <v>1.0503672852925694E-2</v>
      </c>
      <c r="K49" s="215">
        <f t="shared" si="15"/>
        <v>1.2439692514762894E-2</v>
      </c>
      <c r="L49" s="52">
        <f t="shared" si="16"/>
        <v>0.12127814088598413</v>
      </c>
      <c r="N49" s="27">
        <f t="shared" si="17"/>
        <v>2.6839027745929833</v>
      </c>
      <c r="O49" s="152">
        <f t="shared" si="17"/>
        <v>2.5547985205372785</v>
      </c>
      <c r="P49" s="52">
        <f t="shared" si="7"/>
        <v>-4.8103178430255765E-2</v>
      </c>
    </row>
    <row r="50" spans="1:16" ht="20.100000000000001" customHeight="1" x14ac:dyDescent="0.25">
      <c r="A50" s="38" t="s">
        <v>185</v>
      </c>
      <c r="B50" s="19">
        <v>120.64</v>
      </c>
      <c r="C50" s="140">
        <v>100.03</v>
      </c>
      <c r="D50" s="247">
        <f t="shared" si="12"/>
        <v>1.2716067210486535E-2</v>
      </c>
      <c r="E50" s="215">
        <f t="shared" si="13"/>
        <v>1.1365379393248035E-2</v>
      </c>
      <c r="F50" s="52">
        <f t="shared" si="18"/>
        <v>-0.17083885941644561</v>
      </c>
      <c r="H50" s="19">
        <v>29.332999999999998</v>
      </c>
      <c r="I50" s="140">
        <v>24.440999999999999</v>
      </c>
      <c r="J50" s="247">
        <f t="shared" si="14"/>
        <v>1.3161785458365133E-2</v>
      </c>
      <c r="K50" s="215">
        <f t="shared" si="15"/>
        <v>1.1583302527938124E-2</v>
      </c>
      <c r="L50" s="52">
        <f t="shared" si="16"/>
        <v>-0.16677462243889135</v>
      </c>
      <c r="N50" s="27">
        <f t="shared" si="17"/>
        <v>2.4314489389920424</v>
      </c>
      <c r="O50" s="152">
        <f t="shared" si="17"/>
        <v>2.443366989903029</v>
      </c>
      <c r="P50" s="52">
        <f t="shared" si="7"/>
        <v>4.9016250022208005E-3</v>
      </c>
    </row>
    <row r="51" spans="1:16" ht="20.100000000000001" customHeight="1" x14ac:dyDescent="0.25">
      <c r="A51" s="38" t="s">
        <v>182</v>
      </c>
      <c r="B51" s="19">
        <v>17.190000000000001</v>
      </c>
      <c r="C51" s="140">
        <v>103.09</v>
      </c>
      <c r="D51" s="247">
        <f t="shared" si="12"/>
        <v>1.8119130914146515E-3</v>
      </c>
      <c r="E51" s="215">
        <f t="shared" si="13"/>
        <v>1.1713055699789462E-2</v>
      </c>
      <c r="F51" s="52">
        <f t="shared" si="18"/>
        <v>4.997091332169866</v>
      </c>
      <c r="H51" s="19">
        <v>4.9269999999999996</v>
      </c>
      <c r="I51" s="140">
        <v>22.792000000000002</v>
      </c>
      <c r="J51" s="247">
        <f t="shared" si="14"/>
        <v>2.2107563820054207E-3</v>
      </c>
      <c r="K51" s="215">
        <f t="shared" si="15"/>
        <v>1.0801793347930352E-2</v>
      </c>
      <c r="L51" s="52">
        <f t="shared" si="16"/>
        <v>3.6259387050943785</v>
      </c>
      <c r="N51" s="27">
        <f t="shared" si="17"/>
        <v>2.8662012798138448</v>
      </c>
      <c r="O51" s="152">
        <f t="shared" si="17"/>
        <v>2.210883693859734</v>
      </c>
      <c r="P51" s="52">
        <f t="shared" si="7"/>
        <v>-0.22863627567589132</v>
      </c>
    </row>
    <row r="52" spans="1:16" ht="20.100000000000001" customHeight="1" x14ac:dyDescent="0.25">
      <c r="A52" s="38" t="s">
        <v>180</v>
      </c>
      <c r="B52" s="19">
        <v>96.68</v>
      </c>
      <c r="C52" s="140">
        <v>71.489999999999995</v>
      </c>
      <c r="D52" s="247">
        <f t="shared" si="12"/>
        <v>1.0190561819544416E-2</v>
      </c>
      <c r="E52" s="215">
        <f t="shared" si="13"/>
        <v>8.1226729263551133E-3</v>
      </c>
      <c r="F52" s="52">
        <f t="shared" si="18"/>
        <v>-0.26055026892842376</v>
      </c>
      <c r="H52" s="19">
        <v>21.251000000000001</v>
      </c>
      <c r="I52" s="140">
        <v>19.262</v>
      </c>
      <c r="J52" s="247">
        <f t="shared" si="14"/>
        <v>9.5353732238679118E-3</v>
      </c>
      <c r="K52" s="215">
        <f t="shared" si="15"/>
        <v>9.1288234234746593E-3</v>
      </c>
      <c r="L52" s="52">
        <f t="shared" si="16"/>
        <v>-9.3595595501388199E-2</v>
      </c>
      <c r="N52" s="27">
        <f t="shared" si="17"/>
        <v>2.1980761274306992</v>
      </c>
      <c r="O52" s="152">
        <f t="shared" si="17"/>
        <v>2.6943628479507624</v>
      </c>
      <c r="P52" s="52">
        <f t="shared" si="7"/>
        <v>0.2257823167845264</v>
      </c>
    </row>
    <row r="53" spans="1:16" ht="20.100000000000001" customHeight="1" x14ac:dyDescent="0.25">
      <c r="A53" s="38" t="s">
        <v>184</v>
      </c>
      <c r="B53" s="19">
        <v>127.37</v>
      </c>
      <c r="C53" s="140">
        <v>24.96</v>
      </c>
      <c r="D53" s="247">
        <f t="shared" si="12"/>
        <v>1.3425443307358008E-2</v>
      </c>
      <c r="E53" s="215">
        <f t="shared" si="13"/>
        <v>2.8359479121810552E-3</v>
      </c>
      <c r="F53" s="52">
        <f t="shared" si="18"/>
        <v>-0.80403548716338225</v>
      </c>
      <c r="H53" s="19">
        <v>29.045000000000002</v>
      </c>
      <c r="I53" s="140">
        <v>7.4580000000000002</v>
      </c>
      <c r="J53" s="247">
        <f t="shared" si="14"/>
        <v>1.303255918720265E-2</v>
      </c>
      <c r="K53" s="215">
        <f t="shared" si="15"/>
        <v>3.5345636534250863E-3</v>
      </c>
      <c r="L53" s="52">
        <f t="shared" si="16"/>
        <v>-0.74322602857634712</v>
      </c>
      <c r="N53" s="27">
        <f t="shared" si="17"/>
        <v>2.2803642930046322</v>
      </c>
      <c r="O53" s="152">
        <f t="shared" si="17"/>
        <v>2.9879807692307692</v>
      </c>
      <c r="P53" s="52">
        <f t="shared" si="7"/>
        <v>0.31030852324642133</v>
      </c>
    </row>
    <row r="54" spans="1:16" ht="20.100000000000001" customHeight="1" x14ac:dyDescent="0.25">
      <c r="A54" s="38" t="s">
        <v>190</v>
      </c>
      <c r="B54" s="19">
        <v>14.23</v>
      </c>
      <c r="C54" s="140">
        <v>12.96</v>
      </c>
      <c r="D54" s="247">
        <f t="shared" si="12"/>
        <v>1.4999140948708837E-3</v>
      </c>
      <c r="E54" s="215">
        <f t="shared" si="13"/>
        <v>1.4725114159401633E-3</v>
      </c>
      <c r="F54" s="52">
        <f t="shared" si="18"/>
        <v>-8.9248067463106082E-2</v>
      </c>
      <c r="H54" s="19">
        <v>3.988</v>
      </c>
      <c r="I54" s="140">
        <v>3.3010000000000002</v>
      </c>
      <c r="J54" s="247">
        <f t="shared" si="14"/>
        <v>1.7894248937360704E-3</v>
      </c>
      <c r="K54" s="215">
        <f t="shared" si="15"/>
        <v>1.5644401474867538E-3</v>
      </c>
      <c r="L54" s="52">
        <f t="shared" si="16"/>
        <v>-0.17226680040120357</v>
      </c>
      <c r="N54" s="27">
        <f t="shared" si="17"/>
        <v>2.802529866479269</v>
      </c>
      <c r="O54" s="152">
        <f t="shared" si="17"/>
        <v>2.5470679012345676</v>
      </c>
      <c r="P54" s="52">
        <f t="shared" si="7"/>
        <v>-9.1154056304716694E-2</v>
      </c>
    </row>
    <row r="55" spans="1:16" ht="20.100000000000001" customHeight="1" x14ac:dyDescent="0.25">
      <c r="A55" s="38" t="s">
        <v>186</v>
      </c>
      <c r="B55" s="19">
        <v>83.68</v>
      </c>
      <c r="C55" s="140">
        <v>10.28</v>
      </c>
      <c r="D55" s="247">
        <f t="shared" si="12"/>
        <v>8.8202959563454357E-3</v>
      </c>
      <c r="E55" s="215">
        <f t="shared" si="13"/>
        <v>1.168010598446364E-3</v>
      </c>
      <c r="F55" s="52">
        <f t="shared" si="18"/>
        <v>-0.87715105162523899</v>
      </c>
      <c r="H55" s="19">
        <v>20.63</v>
      </c>
      <c r="I55" s="140">
        <v>2.657</v>
      </c>
      <c r="J55" s="247">
        <f t="shared" si="14"/>
        <v>9.2567290766738045E-3</v>
      </c>
      <c r="K55" s="215">
        <f t="shared" si="15"/>
        <v>1.2592297703339305E-3</v>
      </c>
      <c r="L55" s="52">
        <f t="shared" si="16"/>
        <v>-0.87120698012603004</v>
      </c>
      <c r="N55" s="27">
        <f t="shared" ref="N55:N56" si="19">(H55/B55)*10</f>
        <v>2.4653441682600379</v>
      </c>
      <c r="O55" s="152">
        <f t="shared" ref="O55:O56" si="20">(I55/C55)*10</f>
        <v>2.5846303501945527</v>
      </c>
      <c r="P55" s="52">
        <f t="shared" ref="P55:P56" si="21">(O55-N55)/N55</f>
        <v>4.8385204577218607E-2</v>
      </c>
    </row>
    <row r="56" spans="1:16" ht="20.100000000000001" customHeight="1" x14ac:dyDescent="0.25">
      <c r="A56" s="38" t="s">
        <v>183</v>
      </c>
      <c r="B56" s="19">
        <v>4.57</v>
      </c>
      <c r="C56" s="140">
        <v>2.35</v>
      </c>
      <c r="D56" s="247">
        <f t="shared" si="12"/>
        <v>4.8170115344764149E-4</v>
      </c>
      <c r="E56" s="215">
        <f t="shared" si="13"/>
        <v>2.6700631384717467E-4</v>
      </c>
      <c r="F56" s="52">
        <f t="shared" si="18"/>
        <v>-0.48577680525164113</v>
      </c>
      <c r="H56" s="19">
        <v>2.4340000000000002</v>
      </c>
      <c r="I56" s="140">
        <v>1.17</v>
      </c>
      <c r="J56" s="247">
        <f t="shared" si="14"/>
        <v>1.0921414722551643E-3</v>
      </c>
      <c r="K56" s="215">
        <f t="shared" si="15"/>
        <v>5.544971137714334E-4</v>
      </c>
      <c r="L56" s="52">
        <f t="shared" ref="L56" si="22">(I56-H56)/H56</f>
        <v>-0.51930977814297463</v>
      </c>
      <c r="N56" s="27">
        <f t="shared" si="19"/>
        <v>5.3260393873085343</v>
      </c>
      <c r="O56" s="152">
        <f t="shared" si="20"/>
        <v>4.9787234042553186</v>
      </c>
      <c r="P56" s="52">
        <f t="shared" si="21"/>
        <v>-6.5210930261018735E-2</v>
      </c>
    </row>
    <row r="57" spans="1:16" ht="20.100000000000001" customHeight="1" x14ac:dyDescent="0.25">
      <c r="A57" s="38" t="s">
        <v>188</v>
      </c>
      <c r="B57" s="19"/>
      <c r="C57" s="140">
        <v>1.67</v>
      </c>
      <c r="D57" s="247">
        <f t="shared" si="12"/>
        <v>0</v>
      </c>
      <c r="E57" s="215">
        <f t="shared" si="13"/>
        <v>1.8974491239352411E-4</v>
      </c>
      <c r="F57" s="52"/>
      <c r="H57" s="19"/>
      <c r="I57" s="140">
        <v>0.56100000000000005</v>
      </c>
      <c r="J57" s="247">
        <f t="shared" si="14"/>
        <v>0</v>
      </c>
      <c r="K57" s="215">
        <f t="shared" si="15"/>
        <v>2.6587425711604632E-4</v>
      </c>
      <c r="L57" s="52"/>
      <c r="N57" s="27"/>
      <c r="O57" s="152">
        <f t="shared" ref="O57:O58" si="23">(I57/C57)*10</f>
        <v>3.3592814371257491</v>
      </c>
      <c r="P57" s="52"/>
    </row>
    <row r="58" spans="1:16" ht="20.100000000000001" customHeight="1" x14ac:dyDescent="0.25">
      <c r="A58" s="38" t="s">
        <v>181</v>
      </c>
      <c r="B58" s="19">
        <v>2.1</v>
      </c>
      <c r="C58" s="140">
        <v>0.66</v>
      </c>
      <c r="D58" s="247">
        <f t="shared" si="12"/>
        <v>2.2135063943983527E-4</v>
      </c>
      <c r="E58" s="215">
        <f t="shared" si="13"/>
        <v>7.498900729324905E-5</v>
      </c>
      <c r="F58" s="52">
        <f t="shared" si="18"/>
        <v>-0.68571428571428561</v>
      </c>
      <c r="H58" s="19">
        <v>0.91100000000000003</v>
      </c>
      <c r="I58" s="140">
        <v>0.42</v>
      </c>
      <c r="J58" s="247">
        <f t="shared" si="14"/>
        <v>4.0876782301744238E-4</v>
      </c>
      <c r="K58" s="215">
        <f t="shared" si="15"/>
        <v>1.9905024596923252E-4</v>
      </c>
      <c r="L58" s="52">
        <f t="shared" si="16"/>
        <v>-0.53896816684961579</v>
      </c>
      <c r="N58" s="27">
        <f t="shared" ref="N58" si="24">(H58/B58)*10</f>
        <v>4.3380952380952378</v>
      </c>
      <c r="O58" s="152">
        <f t="shared" si="23"/>
        <v>6.3636363636363633</v>
      </c>
      <c r="P58" s="52">
        <f t="shared" ref="P58" si="25">(O58-N58)/N58</f>
        <v>0.46691946911485882</v>
      </c>
    </row>
    <row r="59" spans="1:16" ht="20.100000000000001" customHeight="1" x14ac:dyDescent="0.25">
      <c r="A59" s="38" t="s">
        <v>189</v>
      </c>
      <c r="B59" s="19">
        <v>0.17</v>
      </c>
      <c r="C59" s="140">
        <v>0.18</v>
      </c>
      <c r="D59" s="247">
        <f t="shared" ref="D59" si="26">B59/$B$62</f>
        <v>1.7918861287986664E-5</v>
      </c>
      <c r="E59" s="215">
        <f t="shared" ref="E59" si="27">C59/$C$62</f>
        <v>2.0451547443613378E-5</v>
      </c>
      <c r="F59" s="52">
        <f t="shared" si="18"/>
        <v>5.8823529411764594E-2</v>
      </c>
      <c r="H59" s="19">
        <v>0.10299999999999999</v>
      </c>
      <c r="I59" s="140">
        <v>0.106</v>
      </c>
      <c r="J59" s="247">
        <f t="shared" ref="J59:J60" si="28">H59/$H$62</f>
        <v>4.6216340033805223E-5</v>
      </c>
      <c r="K59" s="215">
        <f t="shared" ref="K59:K60" si="29">I59/$I$62</f>
        <v>5.0236490649377733E-5</v>
      </c>
      <c r="L59" s="52">
        <f t="shared" si="16"/>
        <v>2.9126213592233038E-2</v>
      </c>
      <c r="N59" s="27">
        <f t="shared" ref="N59" si="30">(H59/B59)*10</f>
        <v>6.0588235294117645</v>
      </c>
      <c r="O59" s="152">
        <f t="shared" ref="O59:O60" si="31">(I59/C59)*10</f>
        <v>5.8888888888888893</v>
      </c>
      <c r="P59" s="52">
        <f t="shared" ref="P59" si="32">(O59-N59)/N59</f>
        <v>-2.8047464940668725E-2</v>
      </c>
    </row>
    <row r="60" spans="1:16" ht="20.100000000000001" customHeight="1" x14ac:dyDescent="0.25">
      <c r="A60" s="38" t="s">
        <v>234</v>
      </c>
      <c r="B60" s="19"/>
      <c r="C60" s="140">
        <v>0.17</v>
      </c>
      <c r="D60" s="247">
        <f t="shared" si="12"/>
        <v>0</v>
      </c>
      <c r="E60" s="215">
        <f t="shared" si="13"/>
        <v>1.9315350363412637E-5</v>
      </c>
      <c r="F60" s="52"/>
      <c r="H60" s="19"/>
      <c r="I60" s="140">
        <v>0.10299999999999999</v>
      </c>
      <c r="J60" s="247">
        <f t="shared" si="28"/>
        <v>0</v>
      </c>
      <c r="K60" s="215">
        <f t="shared" si="29"/>
        <v>4.8814703178168922E-5</v>
      </c>
      <c r="L60" s="52"/>
      <c r="N60" s="27"/>
      <c r="O60" s="152">
        <f t="shared" si="31"/>
        <v>6.0588235294117645</v>
      </c>
      <c r="P60" s="52"/>
    </row>
    <row r="61" spans="1:16" ht="20.100000000000001" customHeight="1" thickBot="1" x14ac:dyDescent="0.3">
      <c r="A61" s="8" t="s">
        <v>17</v>
      </c>
      <c r="B61" s="19">
        <f>B62-SUM(B39:B60)</f>
        <v>6.2600000000020373</v>
      </c>
      <c r="C61" s="140">
        <f>C62-SUM(C39:C60)</f>
        <v>0.51000000000203727</v>
      </c>
      <c r="D61" s="247">
        <f t="shared" si="12"/>
        <v>6.598357156637236E-4</v>
      </c>
      <c r="E61" s="215">
        <f t="shared" si="13"/>
        <v>5.7946051090469377E-5</v>
      </c>
      <c r="F61" s="52">
        <f t="shared" si="18"/>
        <v>-0.9185303514374008</v>
      </c>
      <c r="H61" s="19">
        <f>H62-SUM(H39:H60)</f>
        <v>5.1079999999992651</v>
      </c>
      <c r="I61" s="140">
        <f>I62-SUM(I39:I60)</f>
        <v>0.18599999999878492</v>
      </c>
      <c r="J61" s="247">
        <f t="shared" si="14"/>
        <v>2.2919715038120692E-3</v>
      </c>
      <c r="K61" s="215">
        <f t="shared" si="15"/>
        <v>8.8150823214369964E-5</v>
      </c>
      <c r="L61" s="52">
        <f t="shared" si="16"/>
        <v>-0.96358653093210422</v>
      </c>
      <c r="N61" s="27">
        <f t="shared" si="17"/>
        <v>8.1597444089418563</v>
      </c>
      <c r="O61" s="152">
        <f t="shared" si="17"/>
        <v>3.647058823491018</v>
      </c>
      <c r="P61" s="52">
        <f t="shared" si="7"/>
        <v>-0.55304251693295825</v>
      </c>
    </row>
    <row r="62" spans="1:16" ht="26.25" customHeight="1" thickBot="1" x14ac:dyDescent="0.3">
      <c r="A62" s="12" t="s">
        <v>18</v>
      </c>
      <c r="B62" s="17">
        <v>9487.2100000000028</v>
      </c>
      <c r="C62" s="145">
        <v>8801.2900000000009</v>
      </c>
      <c r="D62" s="253">
        <f>SUM(D39:D61)</f>
        <v>1</v>
      </c>
      <c r="E62" s="254">
        <f>SUM(E39:E61)</f>
        <v>1</v>
      </c>
      <c r="F62" s="57">
        <f t="shared" si="18"/>
        <v>-7.2299443145034392E-2</v>
      </c>
      <c r="G62" s="1"/>
      <c r="H62" s="17">
        <v>2228.6490000000003</v>
      </c>
      <c r="I62" s="145">
        <v>2110.02</v>
      </c>
      <c r="J62" s="253">
        <f>SUM(J39:J61)</f>
        <v>0.99999999999999967</v>
      </c>
      <c r="K62" s="254">
        <f>SUM(K39:K61)</f>
        <v>0.99999999999999933</v>
      </c>
      <c r="L62" s="57">
        <f t="shared" si="16"/>
        <v>-5.3229108756022298E-2</v>
      </c>
      <c r="M62" s="1"/>
      <c r="N62" s="29">
        <f t="shared" si="17"/>
        <v>2.3491089582711879</v>
      </c>
      <c r="O62" s="146">
        <f t="shared" si="17"/>
        <v>2.3973985631651722</v>
      </c>
      <c r="P62" s="57">
        <f t="shared" si="7"/>
        <v>2.0556562403781686E-2</v>
      </c>
    </row>
    <row r="64" spans="1:16" ht="15.75" thickBot="1" x14ac:dyDescent="0.3"/>
    <row r="65" spans="1:16" x14ac:dyDescent="0.25">
      <c r="A65" s="364" t="s">
        <v>15</v>
      </c>
      <c r="B65" s="352" t="s">
        <v>1</v>
      </c>
      <c r="C65" s="350"/>
      <c r="D65" s="352" t="s">
        <v>104</v>
      </c>
      <c r="E65" s="350"/>
      <c r="F65" s="130" t="s">
        <v>0</v>
      </c>
      <c r="H65" s="362" t="s">
        <v>19</v>
      </c>
      <c r="I65" s="363"/>
      <c r="J65" s="352" t="s">
        <v>104</v>
      </c>
      <c r="K65" s="353"/>
      <c r="L65" s="130" t="s">
        <v>0</v>
      </c>
      <c r="N65" s="360" t="s">
        <v>22</v>
      </c>
      <c r="O65" s="350"/>
      <c r="P65" s="130" t="s">
        <v>0</v>
      </c>
    </row>
    <row r="66" spans="1:16" x14ac:dyDescent="0.25">
      <c r="A66" s="365"/>
      <c r="B66" s="355" t="str">
        <f>B5</f>
        <v>jan</v>
      </c>
      <c r="C66" s="357"/>
      <c r="D66" s="355" t="str">
        <f>B5</f>
        <v>jan</v>
      </c>
      <c r="E66" s="357"/>
      <c r="F66" s="131" t="str">
        <f>F37</f>
        <v>2023/2022</v>
      </c>
      <c r="H66" s="358" t="str">
        <f>B5</f>
        <v>jan</v>
      </c>
      <c r="I66" s="357"/>
      <c r="J66" s="355" t="str">
        <f>B5</f>
        <v>jan</v>
      </c>
      <c r="K66" s="356"/>
      <c r="L66" s="131" t="str">
        <f>L37</f>
        <v>2023/2022</v>
      </c>
      <c r="N66" s="358" t="str">
        <f>B5</f>
        <v>jan</v>
      </c>
      <c r="O66" s="356"/>
      <c r="P66" s="131" t="str">
        <f>P37</f>
        <v>2023/2022</v>
      </c>
    </row>
    <row r="67" spans="1:16" ht="19.5" customHeight="1" thickBot="1" x14ac:dyDescent="0.3">
      <c r="A67" s="366"/>
      <c r="B67" s="99">
        <f>B6</f>
        <v>2022</v>
      </c>
      <c r="C67" s="134">
        <f>C6</f>
        <v>2023</v>
      </c>
      <c r="D67" s="99">
        <f>B6</f>
        <v>2022</v>
      </c>
      <c r="E67" s="134">
        <f>C6</f>
        <v>2023</v>
      </c>
      <c r="F67" s="132" t="s">
        <v>1</v>
      </c>
      <c r="H67" s="25">
        <f>B6</f>
        <v>2022</v>
      </c>
      <c r="I67" s="134">
        <f>C6</f>
        <v>2023</v>
      </c>
      <c r="J67" s="99">
        <f>B6</f>
        <v>2022</v>
      </c>
      <c r="K67" s="134">
        <f>C6</f>
        <v>2023</v>
      </c>
      <c r="L67" s="259">
        <v>1000</v>
      </c>
      <c r="N67" s="25">
        <f>B6</f>
        <v>2022</v>
      </c>
      <c r="O67" s="134">
        <f>C6</f>
        <v>2023</v>
      </c>
      <c r="P67" s="132"/>
    </row>
    <row r="68" spans="1:16" ht="20.100000000000001" customHeight="1" x14ac:dyDescent="0.25">
      <c r="A68" s="38" t="s">
        <v>157</v>
      </c>
      <c r="B68" s="39">
        <v>3072.78</v>
      </c>
      <c r="C68" s="147">
        <v>3617.79</v>
      </c>
      <c r="D68" s="247">
        <f>B68/$B$96</f>
        <v>0.2545325022261799</v>
      </c>
      <c r="E68" s="246">
        <f>C68/$C$96</f>
        <v>0.31109079855572586</v>
      </c>
      <c r="F68" s="61">
        <f t="shared" ref="F68:F94" si="33">(C68-B68)/B68</f>
        <v>0.17736707476617256</v>
      </c>
      <c r="H68" s="19">
        <v>905.21100000000001</v>
      </c>
      <c r="I68" s="147">
        <v>1097.184</v>
      </c>
      <c r="J68" s="245">
        <f>H68/$H$96</f>
        <v>0.28832957849033969</v>
      </c>
      <c r="K68" s="246">
        <f>I68/$I$96</f>
        <v>0.33508452059187332</v>
      </c>
      <c r="L68" s="61">
        <f t="shared" ref="L68:L96" si="34">(I68-H68)/H68</f>
        <v>0.21207541667080929</v>
      </c>
      <c r="N68" s="41">
        <f t="shared" ref="N68:O96" si="35">(H68/B68)*10</f>
        <v>2.9459024075918223</v>
      </c>
      <c r="O68" s="149">
        <f t="shared" si="35"/>
        <v>3.032746510991517</v>
      </c>
      <c r="P68" s="61">
        <f t="shared" si="7"/>
        <v>2.9479626743876729E-2</v>
      </c>
    </row>
    <row r="69" spans="1:16" ht="20.100000000000001" customHeight="1" x14ac:dyDescent="0.25">
      <c r="A69" s="38" t="s">
        <v>159</v>
      </c>
      <c r="B69" s="19">
        <v>2187.02</v>
      </c>
      <c r="C69" s="140">
        <v>2160.81</v>
      </c>
      <c r="D69" s="247">
        <f t="shared" ref="D69:D95" si="36">B69/$B$96</f>
        <v>0.18116092691917413</v>
      </c>
      <c r="E69" s="215">
        <f t="shared" ref="E69:E95" si="37">C69/$C$96</f>
        <v>0.18580628185361725</v>
      </c>
      <c r="F69" s="52">
        <f t="shared" si="33"/>
        <v>-1.1984343993196239E-2</v>
      </c>
      <c r="H69" s="19">
        <v>466.17599999999999</v>
      </c>
      <c r="I69" s="140">
        <v>508.851</v>
      </c>
      <c r="J69" s="214">
        <f t="shared" ref="J69:J96" si="38">H69/$H$96</f>
        <v>0.1484872914517307</v>
      </c>
      <c r="K69" s="215">
        <f t="shared" ref="K69:K96" si="39">I69/$I$96</f>
        <v>0.1554051949241835</v>
      </c>
      <c r="L69" s="52">
        <f t="shared" si="34"/>
        <v>9.154267915980234E-2</v>
      </c>
      <c r="N69" s="40">
        <f t="shared" si="35"/>
        <v>2.1315580104434346</v>
      </c>
      <c r="O69" s="143">
        <f t="shared" si="35"/>
        <v>2.3549085759506854</v>
      </c>
      <c r="P69" s="52">
        <f t="shared" si="7"/>
        <v>0.10478277598496437</v>
      </c>
    </row>
    <row r="70" spans="1:16" ht="20.100000000000001" customHeight="1" x14ac:dyDescent="0.25">
      <c r="A70" s="38" t="s">
        <v>160</v>
      </c>
      <c r="B70" s="19">
        <v>1083.0999999999999</v>
      </c>
      <c r="C70" s="140">
        <v>1218.9000000000001</v>
      </c>
      <c r="D70" s="247">
        <f t="shared" si="36"/>
        <v>8.9718155273457723E-2</v>
      </c>
      <c r="E70" s="215">
        <f t="shared" si="37"/>
        <v>0.10481221252741985</v>
      </c>
      <c r="F70" s="52">
        <f t="shared" si="33"/>
        <v>0.12538085126027163</v>
      </c>
      <c r="H70" s="19">
        <v>265.87299999999999</v>
      </c>
      <c r="I70" s="140">
        <v>392.80099999999999</v>
      </c>
      <c r="J70" s="214">
        <f t="shared" si="38"/>
        <v>8.4686388059758533E-2</v>
      </c>
      <c r="K70" s="215">
        <f t="shared" si="39"/>
        <v>0.11996304610075287</v>
      </c>
      <c r="L70" s="52">
        <f t="shared" si="34"/>
        <v>0.47740086432243967</v>
      </c>
      <c r="N70" s="40">
        <f t="shared" si="35"/>
        <v>2.4547410211430156</v>
      </c>
      <c r="O70" s="143">
        <f t="shared" si="35"/>
        <v>3.2225859381409467</v>
      </c>
      <c r="P70" s="52">
        <f t="shared" si="7"/>
        <v>0.31280078443484638</v>
      </c>
    </row>
    <row r="71" spans="1:16" ht="20.100000000000001" customHeight="1" x14ac:dyDescent="0.25">
      <c r="A71" s="38" t="s">
        <v>170</v>
      </c>
      <c r="B71" s="19">
        <v>631.57000000000005</v>
      </c>
      <c r="C71" s="140">
        <v>1429.88</v>
      </c>
      <c r="D71" s="247">
        <f t="shared" si="36"/>
        <v>5.2315848329847384E-2</v>
      </c>
      <c r="E71" s="215">
        <f t="shared" si="37"/>
        <v>0.12295420990131027</v>
      </c>
      <c r="F71" s="52">
        <f t="shared" si="33"/>
        <v>1.2640087401238185</v>
      </c>
      <c r="H71" s="19">
        <v>129.89400000000001</v>
      </c>
      <c r="I71" s="140">
        <v>287.70299999999997</v>
      </c>
      <c r="J71" s="214">
        <f t="shared" si="38"/>
        <v>4.1374090978152263E-2</v>
      </c>
      <c r="K71" s="215">
        <f t="shared" si="39"/>
        <v>8.7865683265380953E-2</v>
      </c>
      <c r="L71" s="52">
        <f t="shared" si="34"/>
        <v>1.2149060002771488</v>
      </c>
      <c r="N71" s="40">
        <f t="shared" si="35"/>
        <v>2.0566841363585984</v>
      </c>
      <c r="O71" s="143">
        <f t="shared" si="35"/>
        <v>2.0120779366100647</v>
      </c>
      <c r="P71" s="52">
        <f t="shared" si="7"/>
        <v>-2.1688405603939667E-2</v>
      </c>
    </row>
    <row r="72" spans="1:16" ht="20.100000000000001" customHeight="1" x14ac:dyDescent="0.25">
      <c r="A72" s="38" t="s">
        <v>163</v>
      </c>
      <c r="B72" s="19">
        <v>1529.92</v>
      </c>
      <c r="C72" s="140">
        <v>761.22</v>
      </c>
      <c r="D72" s="247">
        <f t="shared" si="36"/>
        <v>0.12673031125100956</v>
      </c>
      <c r="E72" s="215">
        <f t="shared" si="37"/>
        <v>6.5456684239988946E-2</v>
      </c>
      <c r="F72" s="52">
        <f t="shared" si="33"/>
        <v>-0.50244457226521644</v>
      </c>
      <c r="H72" s="19">
        <v>475.71199999999999</v>
      </c>
      <c r="I72" s="140">
        <v>274.09199999999998</v>
      </c>
      <c r="J72" s="214">
        <f t="shared" si="38"/>
        <v>0.15152471682601787</v>
      </c>
      <c r="K72" s="215">
        <f t="shared" si="39"/>
        <v>8.370882770626234E-2</v>
      </c>
      <c r="L72" s="52">
        <f t="shared" si="34"/>
        <v>-0.42382786223597474</v>
      </c>
      <c r="N72" s="40">
        <f t="shared" si="35"/>
        <v>3.1093913407236977</v>
      </c>
      <c r="O72" s="143">
        <f t="shared" si="35"/>
        <v>3.600693623394025</v>
      </c>
      <c r="P72" s="52">
        <f t="shared" ref="P72:P85" si="40">(O72-N72)/N72</f>
        <v>0.15800593390601608</v>
      </c>
    </row>
    <row r="73" spans="1:16" ht="20.100000000000001" customHeight="1" x14ac:dyDescent="0.25">
      <c r="A73" s="38" t="s">
        <v>165</v>
      </c>
      <c r="B73" s="19">
        <v>794.49</v>
      </c>
      <c r="C73" s="140">
        <v>723.72</v>
      </c>
      <c r="D73" s="247">
        <f t="shared" si="36"/>
        <v>6.5811261363871693E-2</v>
      </c>
      <c r="E73" s="215">
        <f t="shared" si="37"/>
        <v>6.2232089958441456E-2</v>
      </c>
      <c r="F73" s="52">
        <f t="shared" si="33"/>
        <v>-8.9076011025941149E-2</v>
      </c>
      <c r="H73" s="19">
        <v>242.53800000000001</v>
      </c>
      <c r="I73" s="140">
        <v>214.631</v>
      </c>
      <c r="J73" s="214">
        <f t="shared" si="38"/>
        <v>7.7253678211919669E-2</v>
      </c>
      <c r="K73" s="215">
        <f t="shared" si="39"/>
        <v>6.5549192969597048E-2</v>
      </c>
      <c r="L73" s="52">
        <f t="shared" si="34"/>
        <v>-0.11506238197725721</v>
      </c>
      <c r="N73" s="40">
        <f t="shared" si="35"/>
        <v>3.0527508212815766</v>
      </c>
      <c r="O73" s="143">
        <f t="shared" si="35"/>
        <v>2.9656635162770129</v>
      </c>
      <c r="P73" s="52">
        <f t="shared" si="40"/>
        <v>-2.8527485570539815E-2</v>
      </c>
    </row>
    <row r="74" spans="1:16" ht="20.100000000000001" customHeight="1" x14ac:dyDescent="0.25">
      <c r="A74" s="38" t="s">
        <v>198</v>
      </c>
      <c r="B74" s="19">
        <v>63.59</v>
      </c>
      <c r="C74" s="140">
        <v>206.71</v>
      </c>
      <c r="D74" s="247">
        <f t="shared" si="36"/>
        <v>5.2674522147901177E-3</v>
      </c>
      <c r="E74" s="215">
        <f t="shared" si="37"/>
        <v>1.7774823571698215E-2</v>
      </c>
      <c r="F74" s="52">
        <f t="shared" si="33"/>
        <v>2.2506683440792576</v>
      </c>
      <c r="H74" s="19">
        <v>13.766999999999999</v>
      </c>
      <c r="I74" s="140">
        <v>63.408999999999999</v>
      </c>
      <c r="J74" s="214">
        <f t="shared" si="38"/>
        <v>4.3850917709534094E-3</v>
      </c>
      <c r="K74" s="215">
        <f t="shared" si="39"/>
        <v>1.9365370226151764E-2</v>
      </c>
      <c r="L74" s="52">
        <f t="shared" si="34"/>
        <v>3.6058691072855376</v>
      </c>
      <c r="N74" s="40">
        <f t="shared" si="35"/>
        <v>2.1649630445038524</v>
      </c>
      <c r="O74" s="143">
        <f t="shared" si="35"/>
        <v>3.067534226694403</v>
      </c>
      <c r="P74" s="52">
        <f t="shared" si="40"/>
        <v>0.41689911727680051</v>
      </c>
    </row>
    <row r="75" spans="1:16" ht="20.100000000000001" customHeight="1" x14ac:dyDescent="0.25">
      <c r="A75" s="38" t="s">
        <v>175</v>
      </c>
      <c r="B75" s="19">
        <v>74.16</v>
      </c>
      <c r="C75" s="140">
        <v>108.36</v>
      </c>
      <c r="D75" s="247">
        <f t="shared" si="36"/>
        <v>6.143013936921452E-3</v>
      </c>
      <c r="E75" s="215">
        <f t="shared" si="37"/>
        <v>9.317787635959647E-3</v>
      </c>
      <c r="F75" s="52">
        <f t="shared" si="33"/>
        <v>0.46116504854368939</v>
      </c>
      <c r="H75" s="19">
        <v>22.312999999999999</v>
      </c>
      <c r="I75" s="140">
        <v>45.323</v>
      </c>
      <c r="J75" s="214">
        <f t="shared" si="38"/>
        <v>7.1071804086063348E-3</v>
      </c>
      <c r="K75" s="215">
        <f t="shared" si="39"/>
        <v>1.3841831203139561E-2</v>
      </c>
      <c r="L75" s="52">
        <f t="shared" si="34"/>
        <v>1.031237395240443</v>
      </c>
      <c r="N75" s="40">
        <f t="shared" ref="N75" si="41">(H75/B75)*10</f>
        <v>3.0087648327939593</v>
      </c>
      <c r="O75" s="143">
        <f t="shared" ref="O75" si="42">(I75/C75)*10</f>
        <v>4.1826319675156887</v>
      </c>
      <c r="P75" s="52">
        <f t="shared" ref="P75" si="43">(O75-N75)/N75</f>
        <v>0.3901491807957847</v>
      </c>
    </row>
    <row r="76" spans="1:16" ht="20.100000000000001" customHeight="1" x14ac:dyDescent="0.25">
      <c r="A76" s="38" t="s">
        <v>200</v>
      </c>
      <c r="B76" s="19">
        <v>7.02</v>
      </c>
      <c r="C76" s="140">
        <v>193.07</v>
      </c>
      <c r="D76" s="247">
        <f t="shared" si="36"/>
        <v>5.8149889208722479E-4</v>
      </c>
      <c r="E76" s="215">
        <f t="shared" si="37"/>
        <v>1.6601931145023341E-2</v>
      </c>
      <c r="F76" s="52">
        <f t="shared" si="33"/>
        <v>26.502849002849</v>
      </c>
      <c r="H76" s="19">
        <v>7.2889999999999997</v>
      </c>
      <c r="I76" s="140">
        <v>44.335999999999999</v>
      </c>
      <c r="J76" s="214">
        <f t="shared" si="38"/>
        <v>2.321706538714273E-3</v>
      </c>
      <c r="K76" s="215">
        <f t="shared" si="39"/>
        <v>1.3540397330767943E-2</v>
      </c>
      <c r="L76" s="52">
        <f t="shared" si="34"/>
        <v>5.082590204417615</v>
      </c>
      <c r="N76" s="40">
        <f t="shared" si="35"/>
        <v>10.383190883190883</v>
      </c>
      <c r="O76" s="143">
        <f t="shared" si="35"/>
        <v>2.2963691925208476</v>
      </c>
      <c r="P76" s="52">
        <f t="shared" si="40"/>
        <v>-0.77883781408291464</v>
      </c>
    </row>
    <row r="77" spans="1:16" ht="20.100000000000001" customHeight="1" x14ac:dyDescent="0.25">
      <c r="A77" s="38" t="s">
        <v>158</v>
      </c>
      <c r="B77" s="19">
        <v>5.54</v>
      </c>
      <c r="C77" s="140">
        <v>184.8</v>
      </c>
      <c r="D77" s="247">
        <f t="shared" si="36"/>
        <v>4.5890368406883557E-4</v>
      </c>
      <c r="E77" s="215">
        <f t="shared" si="37"/>
        <v>1.5890800619466065E-2</v>
      </c>
      <c r="F77" s="52">
        <f t="shared" si="33"/>
        <v>32.357400722021666</v>
      </c>
      <c r="H77" s="19">
        <v>2.0870000000000002</v>
      </c>
      <c r="I77" s="140">
        <v>42.027000000000001</v>
      </c>
      <c r="J77" s="214">
        <f t="shared" si="38"/>
        <v>6.6475532258151852E-4</v>
      </c>
      <c r="K77" s="215">
        <f t="shared" si="39"/>
        <v>1.2835219203811449E-2</v>
      </c>
      <c r="L77" s="52">
        <f t="shared" si="34"/>
        <v>19.137517968375658</v>
      </c>
      <c r="N77" s="40">
        <f t="shared" si="35"/>
        <v>3.7671480144404335</v>
      </c>
      <c r="O77" s="143">
        <f t="shared" si="35"/>
        <v>2.2741883116883117</v>
      </c>
      <c r="P77" s="52">
        <f t="shared" si="40"/>
        <v>-0.39631033796103277</v>
      </c>
    </row>
    <row r="78" spans="1:16" ht="20.100000000000001" customHeight="1" x14ac:dyDescent="0.25">
      <c r="A78" s="38" t="s">
        <v>177</v>
      </c>
      <c r="B78" s="19">
        <v>6.82</v>
      </c>
      <c r="C78" s="140">
        <v>128.9</v>
      </c>
      <c r="D78" s="247">
        <f t="shared" si="36"/>
        <v>5.6493197208473981E-4</v>
      </c>
      <c r="E78" s="215">
        <f t="shared" si="37"/>
        <v>1.1084005410439263E-2</v>
      </c>
      <c r="F78" s="52">
        <f t="shared" si="33"/>
        <v>17.900293255131967</v>
      </c>
      <c r="H78" s="19">
        <v>1.8260000000000001</v>
      </c>
      <c r="I78" s="140">
        <v>40.317999999999998</v>
      </c>
      <c r="J78" s="214">
        <f t="shared" si="38"/>
        <v>5.8162109201430421E-4</v>
      </c>
      <c r="K78" s="215">
        <f t="shared" si="39"/>
        <v>1.2313283552460799E-2</v>
      </c>
      <c r="L78" s="52">
        <f t="shared" si="34"/>
        <v>21.079956188389922</v>
      </c>
      <c r="N78" s="40">
        <f t="shared" si="35"/>
        <v>2.67741935483871</v>
      </c>
      <c r="O78" s="143">
        <f t="shared" si="35"/>
        <v>3.1278510473235062</v>
      </c>
      <c r="P78" s="52">
        <f t="shared" si="40"/>
        <v>0.16823352369914074</v>
      </c>
    </row>
    <row r="79" spans="1:16" ht="20.100000000000001" customHeight="1" x14ac:dyDescent="0.25">
      <c r="A79" s="38" t="s">
        <v>178</v>
      </c>
      <c r="B79" s="19">
        <v>228.67</v>
      </c>
      <c r="C79" s="140">
        <v>133.4</v>
      </c>
      <c r="D79" s="247">
        <f t="shared" si="36"/>
        <v>1.8941787984841266E-2</v>
      </c>
      <c r="E79" s="215">
        <f t="shared" si="37"/>
        <v>1.1470956724224964E-2</v>
      </c>
      <c r="F79" s="52">
        <f t="shared" si="33"/>
        <v>-0.41662657978746659</v>
      </c>
      <c r="H79" s="19">
        <v>66.052000000000007</v>
      </c>
      <c r="I79" s="140">
        <v>37.927999999999997</v>
      </c>
      <c r="J79" s="214">
        <f t="shared" si="38"/>
        <v>2.1039012250672957E-2</v>
      </c>
      <c r="K79" s="215">
        <f t="shared" si="39"/>
        <v>1.1583367691297513E-2</v>
      </c>
      <c r="L79" s="52">
        <f t="shared" si="34"/>
        <v>-0.42578574456488838</v>
      </c>
      <c r="N79" s="40">
        <f t="shared" si="35"/>
        <v>2.8885293217300045</v>
      </c>
      <c r="O79" s="143">
        <f t="shared" si="35"/>
        <v>2.8431784107946023</v>
      </c>
      <c r="P79" s="52">
        <f t="shared" si="40"/>
        <v>-1.5700346399198244E-2</v>
      </c>
    </row>
    <row r="80" spans="1:16" ht="20.100000000000001" customHeight="1" x14ac:dyDescent="0.25">
      <c r="A80" s="38" t="s">
        <v>173</v>
      </c>
      <c r="B80" s="19">
        <v>22.7</v>
      </c>
      <c r="C80" s="140">
        <v>34.770000000000003</v>
      </c>
      <c r="D80" s="247">
        <f t="shared" si="36"/>
        <v>1.8803454202820518E-3</v>
      </c>
      <c r="E80" s="215">
        <f t="shared" si="37"/>
        <v>2.9898438178508394E-3</v>
      </c>
      <c r="F80" s="52">
        <f t="shared" si="33"/>
        <v>0.53171806167400903</v>
      </c>
      <c r="H80" s="19">
        <v>23.106999999999999</v>
      </c>
      <c r="I80" s="140">
        <v>35.466000000000001</v>
      </c>
      <c r="J80" s="214">
        <f t="shared" si="38"/>
        <v>7.3600868418261366E-3</v>
      </c>
      <c r="K80" s="215">
        <f t="shared" si="39"/>
        <v>1.0831462733061528E-2</v>
      </c>
      <c r="L80" s="52">
        <f t="shared" si="34"/>
        <v>0.53485956636517085</v>
      </c>
      <c r="N80" s="40">
        <f t="shared" si="35"/>
        <v>10.179295154185022</v>
      </c>
      <c r="O80" s="143">
        <f t="shared" si="35"/>
        <v>10.200172562553924</v>
      </c>
      <c r="P80" s="52">
        <f t="shared" si="40"/>
        <v>2.0509679749602795E-3</v>
      </c>
    </row>
    <row r="81" spans="1:16" ht="20.100000000000001" customHeight="1" x14ac:dyDescent="0.25">
      <c r="A81" s="38" t="s">
        <v>210</v>
      </c>
      <c r="B81" s="19">
        <v>36</v>
      </c>
      <c r="C81" s="140">
        <v>97.47</v>
      </c>
      <c r="D81" s="247">
        <f t="shared" si="36"/>
        <v>2.9820456004473069E-3</v>
      </c>
      <c r="E81" s="215">
        <f t="shared" si="37"/>
        <v>8.381365456598254E-3</v>
      </c>
      <c r="F81" s="52">
        <f t="shared" si="33"/>
        <v>1.7075</v>
      </c>
      <c r="H81" s="19">
        <v>8.9529999999999994</v>
      </c>
      <c r="I81" s="140">
        <v>24.965</v>
      </c>
      <c r="J81" s="214">
        <f t="shared" si="38"/>
        <v>2.8517270738247888E-3</v>
      </c>
      <c r="K81" s="215">
        <f t="shared" si="39"/>
        <v>7.6244140058332223E-3</v>
      </c>
      <c r="L81" s="52">
        <f t="shared" si="34"/>
        <v>1.7884507986149896</v>
      </c>
      <c r="N81" s="40">
        <f t="shared" si="35"/>
        <v>2.4869444444444442</v>
      </c>
      <c r="O81" s="143">
        <f t="shared" si="35"/>
        <v>2.561300913101467</v>
      </c>
      <c r="P81" s="52">
        <f t="shared" si="40"/>
        <v>2.9898725250226989E-2</v>
      </c>
    </row>
    <row r="82" spans="1:16" ht="20.100000000000001" customHeight="1" x14ac:dyDescent="0.25">
      <c r="A82" s="38" t="s">
        <v>176</v>
      </c>
      <c r="B82" s="19">
        <v>89.01</v>
      </c>
      <c r="C82" s="140">
        <v>63.68</v>
      </c>
      <c r="D82" s="247">
        <f t="shared" si="36"/>
        <v>7.3731077471059668E-3</v>
      </c>
      <c r="E82" s="215">
        <f t="shared" si="37"/>
        <v>5.4757910359718564E-3</v>
      </c>
      <c r="F82" s="52">
        <f t="shared" si="33"/>
        <v>-0.2845747668801259</v>
      </c>
      <c r="H82" s="19">
        <v>21.94</v>
      </c>
      <c r="I82" s="140">
        <v>20.274999999999999</v>
      </c>
      <c r="J82" s="214">
        <f t="shared" si="38"/>
        <v>6.988371718945144E-3</v>
      </c>
      <c r="K82" s="215">
        <f t="shared" si="39"/>
        <v>6.1920686548475297E-3</v>
      </c>
      <c r="L82" s="52">
        <f t="shared" si="34"/>
        <v>-7.5888787602552535E-2</v>
      </c>
      <c r="N82" s="40">
        <f t="shared" si="35"/>
        <v>2.4648915852151445</v>
      </c>
      <c r="O82" s="143">
        <f t="shared" si="35"/>
        <v>3.1838881909547738</v>
      </c>
      <c r="P82" s="52">
        <f t="shared" si="40"/>
        <v>0.29169502222827892</v>
      </c>
    </row>
    <row r="83" spans="1:16" ht="20.100000000000001" customHeight="1" x14ac:dyDescent="0.25">
      <c r="A83" s="38" t="s">
        <v>192</v>
      </c>
      <c r="B83" s="19">
        <v>12.87</v>
      </c>
      <c r="C83" s="140">
        <v>52.4</v>
      </c>
      <c r="D83" s="247">
        <f t="shared" si="36"/>
        <v>1.0660813021599121E-3</v>
      </c>
      <c r="E83" s="215">
        <f t="shared" si="37"/>
        <v>4.5058330760823686E-3</v>
      </c>
      <c r="F83" s="52">
        <f t="shared" si="33"/>
        <v>3.0714840714840719</v>
      </c>
      <c r="H83" s="19">
        <v>10.371</v>
      </c>
      <c r="I83" s="140">
        <v>19.829000000000001</v>
      </c>
      <c r="J83" s="214">
        <f t="shared" si="38"/>
        <v>3.3033912077110343E-3</v>
      </c>
      <c r="K83" s="215">
        <f t="shared" si="39"/>
        <v>6.0558584146471845E-3</v>
      </c>
      <c r="L83" s="52">
        <f t="shared" si="34"/>
        <v>0.91196605920354834</v>
      </c>
      <c r="N83" s="40">
        <f t="shared" si="35"/>
        <v>8.0582750582750595</v>
      </c>
      <c r="O83" s="143">
        <f t="shared" si="35"/>
        <v>3.7841603053435118</v>
      </c>
      <c r="P83" s="52">
        <f t="shared" si="40"/>
        <v>-0.5304007026345483</v>
      </c>
    </row>
    <row r="84" spans="1:16" ht="20.100000000000001" customHeight="1" x14ac:dyDescent="0.25">
      <c r="A84" s="38" t="s">
        <v>197</v>
      </c>
      <c r="B84" s="19">
        <v>0.05</v>
      </c>
      <c r="C84" s="140">
        <v>53.01</v>
      </c>
      <c r="D84" s="247">
        <f t="shared" si="36"/>
        <v>4.1417300006212598E-6</v>
      </c>
      <c r="E84" s="215">
        <f t="shared" si="37"/>
        <v>4.5582864763955419E-3</v>
      </c>
      <c r="F84" s="52">
        <f t="shared" si="33"/>
        <v>1059.2</v>
      </c>
      <c r="H84" s="19">
        <v>2.9000000000000001E-2</v>
      </c>
      <c r="I84" s="140">
        <v>19.094000000000001</v>
      </c>
      <c r="J84" s="214">
        <f t="shared" si="38"/>
        <v>9.2371367296904832E-6</v>
      </c>
      <c r="K84" s="215">
        <f t="shared" si="39"/>
        <v>5.831386382030024E-3</v>
      </c>
      <c r="L84" s="52">
        <f t="shared" si="34"/>
        <v>657.41379310344826</v>
      </c>
      <c r="N84" s="40">
        <f t="shared" si="35"/>
        <v>5.8</v>
      </c>
      <c r="O84" s="143">
        <f t="shared" si="35"/>
        <v>3.601961893982268</v>
      </c>
      <c r="P84" s="52">
        <f t="shared" si="40"/>
        <v>-0.37897208724443654</v>
      </c>
    </row>
    <row r="85" spans="1:16" ht="20.100000000000001" customHeight="1" x14ac:dyDescent="0.25">
      <c r="A85" s="38" t="s">
        <v>194</v>
      </c>
      <c r="B85" s="19">
        <v>41.63</v>
      </c>
      <c r="C85" s="140">
        <v>98.31</v>
      </c>
      <c r="D85" s="247">
        <f t="shared" si="36"/>
        <v>3.4484043985172608E-3</v>
      </c>
      <c r="E85" s="215">
        <f t="shared" si="37"/>
        <v>8.4535963685049183E-3</v>
      </c>
      <c r="F85" s="52">
        <f t="shared" si="33"/>
        <v>1.3615181359596444</v>
      </c>
      <c r="H85" s="19">
        <v>3.8410000000000002</v>
      </c>
      <c r="I85" s="140">
        <v>17.442</v>
      </c>
      <c r="J85" s="214">
        <f t="shared" si="38"/>
        <v>1.2234428337496947E-3</v>
      </c>
      <c r="K85" s="215">
        <f t="shared" si="39"/>
        <v>5.3268587658619289E-3</v>
      </c>
      <c r="L85" s="52">
        <f t="shared" si="34"/>
        <v>3.5410049466284819</v>
      </c>
      <c r="N85" s="40">
        <f t="shared" si="35"/>
        <v>0.92265193370165743</v>
      </c>
      <c r="O85" s="143">
        <f t="shared" si="35"/>
        <v>1.7741837046078732</v>
      </c>
      <c r="P85" s="52">
        <f t="shared" si="40"/>
        <v>0.92291766786841356</v>
      </c>
    </row>
    <row r="86" spans="1:16" ht="20.100000000000001" customHeight="1" x14ac:dyDescent="0.25">
      <c r="A86" s="38" t="s">
        <v>212</v>
      </c>
      <c r="B86" s="19"/>
      <c r="C86" s="140">
        <v>90</v>
      </c>
      <c r="D86" s="247">
        <f t="shared" si="36"/>
        <v>0</v>
      </c>
      <c r="E86" s="215">
        <f t="shared" si="37"/>
        <v>7.7390262757139928E-3</v>
      </c>
      <c r="F86" s="52"/>
      <c r="H86" s="19"/>
      <c r="I86" s="140">
        <v>16.451000000000001</v>
      </c>
      <c r="J86" s="214">
        <f t="shared" si="38"/>
        <v>0</v>
      </c>
      <c r="K86" s="215">
        <f t="shared" si="39"/>
        <v>5.0242032769862747E-3</v>
      </c>
      <c r="L86" s="52"/>
      <c r="N86" s="40" t="e">
        <f t="shared" si="35"/>
        <v>#DIV/0!</v>
      </c>
      <c r="O86" s="143">
        <f t="shared" si="35"/>
        <v>1.8278888888888889</v>
      </c>
      <c r="P86" s="52"/>
    </row>
    <row r="87" spans="1:16" ht="20.100000000000001" customHeight="1" x14ac:dyDescent="0.25">
      <c r="A87" s="38" t="s">
        <v>196</v>
      </c>
      <c r="B87" s="19">
        <v>432.81</v>
      </c>
      <c r="C87" s="140">
        <v>83.66</v>
      </c>
      <c r="D87" s="247">
        <f t="shared" si="36"/>
        <v>3.5851643231377746E-2</v>
      </c>
      <c r="E87" s="215">
        <f t="shared" si="37"/>
        <v>7.1938548691803626E-3</v>
      </c>
      <c r="F87" s="52">
        <f t="shared" si="33"/>
        <v>-0.80670502067881977</v>
      </c>
      <c r="H87" s="19">
        <v>92.231999999999999</v>
      </c>
      <c r="I87" s="140">
        <v>16.423999999999999</v>
      </c>
      <c r="J87" s="214">
        <f t="shared" si="38"/>
        <v>2.9377917063890088E-2</v>
      </c>
      <c r="K87" s="215">
        <f t="shared" si="39"/>
        <v>5.0159573655840107E-3</v>
      </c>
      <c r="L87" s="52">
        <f t="shared" si="34"/>
        <v>-0.82192731373059236</v>
      </c>
      <c r="N87" s="40">
        <f t="shared" ref="N87:N91" si="44">(H87/B87)*10</f>
        <v>2.1310043668122267</v>
      </c>
      <c r="O87" s="143">
        <f t="shared" ref="O87:O91" si="45">(I87/C87)*10</f>
        <v>1.9631843174754962</v>
      </c>
      <c r="P87" s="52">
        <f t="shared" ref="P87:P91" si="46">(O87-N87)/N87</f>
        <v>-7.8751621512523171E-2</v>
      </c>
    </row>
    <row r="88" spans="1:16" ht="20.100000000000001" customHeight="1" x14ac:dyDescent="0.25">
      <c r="A88" s="38" t="s">
        <v>235</v>
      </c>
      <c r="B88" s="19">
        <v>13.5</v>
      </c>
      <c r="C88" s="140">
        <v>22.5</v>
      </c>
      <c r="D88" s="247">
        <f t="shared" si="36"/>
        <v>1.11826710016774E-3</v>
      </c>
      <c r="E88" s="215">
        <f t="shared" si="37"/>
        <v>1.9347565689284982E-3</v>
      </c>
      <c r="F88" s="52">
        <f t="shared" si="33"/>
        <v>0.66666666666666663</v>
      </c>
      <c r="H88" s="19">
        <v>4.0389999999999997</v>
      </c>
      <c r="I88" s="140">
        <v>5.407</v>
      </c>
      <c r="J88" s="214">
        <f t="shared" si="38"/>
        <v>1.2865101810765466E-3</v>
      </c>
      <c r="K88" s="215">
        <f t="shared" si="39"/>
        <v>1.6513201093346778E-3</v>
      </c>
      <c r="L88" s="52">
        <f t="shared" si="34"/>
        <v>0.33869769744986394</v>
      </c>
      <c r="N88" s="40">
        <f t="shared" si="44"/>
        <v>2.9918518518518518</v>
      </c>
      <c r="O88" s="143">
        <f t="shared" si="45"/>
        <v>2.403111111111111</v>
      </c>
      <c r="P88" s="52">
        <f t="shared" si="46"/>
        <v>-0.19678138153008173</v>
      </c>
    </row>
    <row r="89" spans="1:16" ht="20.100000000000001" customHeight="1" x14ac:dyDescent="0.25">
      <c r="A89" s="38" t="s">
        <v>236</v>
      </c>
      <c r="B89" s="19"/>
      <c r="C89" s="140">
        <v>21.6</v>
      </c>
      <c r="D89" s="247">
        <f t="shared" si="36"/>
        <v>0</v>
      </c>
      <c r="E89" s="215">
        <f t="shared" si="37"/>
        <v>1.8573663061713583E-3</v>
      </c>
      <c r="F89" s="52"/>
      <c r="H89" s="19"/>
      <c r="I89" s="140">
        <v>5.1840000000000002</v>
      </c>
      <c r="J89" s="214">
        <f t="shared" si="38"/>
        <v>0</v>
      </c>
      <c r="K89" s="215">
        <f t="shared" si="39"/>
        <v>1.5832149892345054E-3</v>
      </c>
      <c r="L89" s="52"/>
      <c r="N89" s="40" t="e">
        <f t="shared" si="44"/>
        <v>#DIV/0!</v>
      </c>
      <c r="O89" s="143">
        <f t="shared" si="45"/>
        <v>2.4</v>
      </c>
      <c r="P89" s="52"/>
    </row>
    <row r="90" spans="1:16" ht="20.100000000000001" customHeight="1" x14ac:dyDescent="0.25">
      <c r="A90" s="38" t="s">
        <v>174</v>
      </c>
      <c r="B90" s="19">
        <v>14.73</v>
      </c>
      <c r="C90" s="140">
        <v>15.97</v>
      </c>
      <c r="D90" s="247">
        <f t="shared" si="36"/>
        <v>1.2201536581830231E-3</v>
      </c>
      <c r="E90" s="215">
        <f t="shared" si="37"/>
        <v>1.3732472180350275E-3</v>
      </c>
      <c r="F90" s="52">
        <f t="shared" si="33"/>
        <v>8.4181941615750183E-2</v>
      </c>
      <c r="H90" s="19">
        <v>4.8170000000000002</v>
      </c>
      <c r="I90" s="140">
        <v>4.9749999999999996</v>
      </c>
      <c r="J90" s="214">
        <f t="shared" si="38"/>
        <v>1.5343202629972087E-3</v>
      </c>
      <c r="K90" s="215">
        <f t="shared" si="39"/>
        <v>1.5193855268984689E-3</v>
      </c>
      <c r="L90" s="52">
        <f t="shared" si="34"/>
        <v>3.2800498235416121E-2</v>
      </c>
      <c r="N90" s="40">
        <f t="shared" si="44"/>
        <v>3.2701968771215206</v>
      </c>
      <c r="O90" s="143">
        <f t="shared" si="45"/>
        <v>3.1152160300563554</v>
      </c>
      <c r="P90" s="52">
        <f t="shared" si="46"/>
        <v>-4.7391901126632427E-2</v>
      </c>
    </row>
    <row r="91" spans="1:16" ht="20.100000000000001" customHeight="1" x14ac:dyDescent="0.25">
      <c r="A91" s="38" t="s">
        <v>201</v>
      </c>
      <c r="B91" s="19">
        <v>1326.36</v>
      </c>
      <c r="C91" s="140">
        <v>14.74</v>
      </c>
      <c r="D91" s="247">
        <f t="shared" si="36"/>
        <v>0.10986850007248027</v>
      </c>
      <c r="E91" s="215">
        <f t="shared" si="37"/>
        <v>1.2674805256002696E-3</v>
      </c>
      <c r="F91" s="52">
        <f t="shared" si="33"/>
        <v>-0.98888687837389544</v>
      </c>
      <c r="H91" s="19">
        <v>276.39800000000002</v>
      </c>
      <c r="I91" s="140">
        <v>4.41</v>
      </c>
      <c r="J91" s="214">
        <f t="shared" si="38"/>
        <v>8.8038831648723795E-2</v>
      </c>
      <c r="K91" s="215">
        <f t="shared" si="39"/>
        <v>1.3468321957029645E-3</v>
      </c>
      <c r="L91" s="52">
        <f t="shared" si="34"/>
        <v>-0.98404474706763423</v>
      </c>
      <c r="N91" s="40">
        <f t="shared" si="44"/>
        <v>2.0838837118127813</v>
      </c>
      <c r="O91" s="143">
        <f t="shared" si="45"/>
        <v>2.9918588873812757</v>
      </c>
      <c r="P91" s="52">
        <f t="shared" si="46"/>
        <v>0.43571297689094274</v>
      </c>
    </row>
    <row r="92" spans="1:16" ht="20.100000000000001" customHeight="1" x14ac:dyDescent="0.25">
      <c r="A92" s="38" t="s">
        <v>224</v>
      </c>
      <c r="B92" s="19"/>
      <c r="C92" s="140">
        <v>11.25</v>
      </c>
      <c r="D92" s="247">
        <f t="shared" si="36"/>
        <v>0</v>
      </c>
      <c r="E92" s="215">
        <f t="shared" si="37"/>
        <v>9.6737828446424911E-4</v>
      </c>
      <c r="F92" s="52"/>
      <c r="H92" s="19"/>
      <c r="I92" s="140">
        <v>3.8210000000000002</v>
      </c>
      <c r="J92" s="214">
        <f t="shared" si="38"/>
        <v>0</v>
      </c>
      <c r="K92" s="215">
        <f t="shared" si="39"/>
        <v>1.1669491654832263E-3</v>
      </c>
      <c r="L92" s="52"/>
      <c r="N92" s="40" t="e">
        <f t="shared" ref="N92" si="47">(H92/B92)*10</f>
        <v>#DIV/0!</v>
      </c>
      <c r="O92" s="143">
        <f t="shared" ref="O92" si="48">(I92/C92)*10</f>
        <v>3.3964444444444446</v>
      </c>
      <c r="P92" s="52"/>
    </row>
    <row r="93" spans="1:16" ht="20.100000000000001" customHeight="1" x14ac:dyDescent="0.25">
      <c r="A93" s="38" t="s">
        <v>203</v>
      </c>
      <c r="B93" s="19"/>
      <c r="C93" s="140">
        <v>11.25</v>
      </c>
      <c r="D93" s="247">
        <f t="shared" si="36"/>
        <v>0</v>
      </c>
      <c r="E93" s="215">
        <f t="shared" si="37"/>
        <v>9.6737828446424911E-4</v>
      </c>
      <c r="F93" s="52"/>
      <c r="H93" s="19"/>
      <c r="I93" s="140">
        <v>3.379</v>
      </c>
      <c r="J93" s="214">
        <f t="shared" si="38"/>
        <v>0</v>
      </c>
      <c r="K93" s="215">
        <f t="shared" si="39"/>
        <v>1.03196054178692E-3</v>
      </c>
      <c r="L93" s="52"/>
      <c r="N93" s="40" t="e">
        <f t="shared" ref="N93:N94" si="49">(H93/B93)*10</f>
        <v>#DIV/0!</v>
      </c>
      <c r="O93" s="143">
        <f t="shared" ref="O93:O94" si="50">(I93/C93)*10</f>
        <v>3.0035555555555553</v>
      </c>
      <c r="P93" s="52"/>
    </row>
    <row r="94" spans="1:16" ht="20.100000000000001" customHeight="1" x14ac:dyDescent="0.25">
      <c r="A94" s="38" t="s">
        <v>199</v>
      </c>
      <c r="B94" s="19">
        <v>4.82</v>
      </c>
      <c r="C94" s="140">
        <v>9.14</v>
      </c>
      <c r="D94" s="247">
        <f t="shared" si="36"/>
        <v>3.9926277205988944E-4</v>
      </c>
      <c r="E94" s="215">
        <f t="shared" si="37"/>
        <v>7.859411128891767E-4</v>
      </c>
      <c r="F94" s="52">
        <f t="shared" si="33"/>
        <v>0.89626556016597514</v>
      </c>
      <c r="H94" s="19">
        <v>1.21</v>
      </c>
      <c r="I94" s="140">
        <v>3.3620000000000001</v>
      </c>
      <c r="J94" s="214">
        <f t="shared" si="38"/>
        <v>3.8541156699743045E-4</v>
      </c>
      <c r="K94" s="215">
        <f t="shared" si="39"/>
        <v>1.0267686716447543E-3</v>
      </c>
      <c r="L94" s="52">
        <f t="shared" si="34"/>
        <v>1.7785123966942151</v>
      </c>
      <c r="N94" s="40">
        <f t="shared" si="49"/>
        <v>2.5103734439834025</v>
      </c>
      <c r="O94" s="143">
        <f t="shared" si="50"/>
        <v>3.6783369803063453</v>
      </c>
      <c r="P94" s="52">
        <f t="shared" ref="P94" si="51">(O94-N94)/N94</f>
        <v>0.46525489628732103</v>
      </c>
    </row>
    <row r="95" spans="1:16" ht="20.100000000000001" customHeight="1" thickBot="1" x14ac:dyDescent="0.3">
      <c r="A95" s="8" t="s">
        <v>17</v>
      </c>
      <c r="B95" s="19">
        <f>B96-SUM(B68:B94)</f>
        <v>393.09000000000015</v>
      </c>
      <c r="C95" s="140">
        <f>C96-SUM(C68:C94)</f>
        <v>82.059999999999491</v>
      </c>
      <c r="D95" s="247">
        <f t="shared" si="36"/>
        <v>3.256145291888423E-2</v>
      </c>
      <c r="E95" s="215">
        <f t="shared" si="37"/>
        <v>7.0562721798342921E-3</v>
      </c>
      <c r="F95" s="52">
        <f>(C95-B95)/B95</f>
        <v>-0.79124373553130467</v>
      </c>
      <c r="H95" s="19">
        <f>H96-SUM(H68:H94)</f>
        <v>93.825999999999567</v>
      </c>
      <c r="I95" s="140">
        <f>I96-SUM(I68:I94)</f>
        <v>25.262999999998556</v>
      </c>
      <c r="J95" s="214">
        <f t="shared" si="38"/>
        <v>2.9885641062066731E-2</v>
      </c>
      <c r="K95" s="215">
        <f t="shared" si="39"/>
        <v>7.7154244353836842E-3</v>
      </c>
      <c r="L95" s="52">
        <f t="shared" si="34"/>
        <v>-0.73074627501973155</v>
      </c>
      <c r="N95" s="40">
        <f t="shared" si="35"/>
        <v>2.3868834109236952</v>
      </c>
      <c r="O95" s="143">
        <f t="shared" si="35"/>
        <v>3.078601023641081</v>
      </c>
      <c r="P95" s="52">
        <f>(O95-N95)/N95</f>
        <v>0.2897994973494325</v>
      </c>
    </row>
    <row r="96" spans="1:16" ht="26.25" customHeight="1" thickBot="1" x14ac:dyDescent="0.3">
      <c r="A96" s="12" t="s">
        <v>18</v>
      </c>
      <c r="B96" s="17">
        <v>12072.25</v>
      </c>
      <c r="C96" s="145">
        <v>11629.369999999995</v>
      </c>
      <c r="D96" s="243">
        <f>SUM(D68:D95)</f>
        <v>1</v>
      </c>
      <c r="E96" s="244">
        <f>SUM(E68:E95)</f>
        <v>1.0000000000000004</v>
      </c>
      <c r="F96" s="57">
        <f>(C96-B96)/B96</f>
        <v>-3.6685787653503256E-2</v>
      </c>
      <c r="G96" s="1"/>
      <c r="H96" s="17">
        <v>3139.5010000000002</v>
      </c>
      <c r="I96" s="145">
        <v>3274.3499999999985</v>
      </c>
      <c r="J96" s="255">
        <f t="shared" si="38"/>
        <v>1</v>
      </c>
      <c r="K96" s="244">
        <f t="shared" si="39"/>
        <v>1</v>
      </c>
      <c r="L96" s="57">
        <f t="shared" si="34"/>
        <v>4.2952367271104019E-2</v>
      </c>
      <c r="M96" s="1"/>
      <c r="N96" s="37">
        <f t="shared" si="35"/>
        <v>2.6005930957360892</v>
      </c>
      <c r="O96" s="150">
        <f t="shared" si="35"/>
        <v>2.8155867428760111</v>
      </c>
      <c r="P96" s="57">
        <f>(O96-N96)/N96</f>
        <v>8.2671005891857385E-2</v>
      </c>
    </row>
  </sheetData>
  <mergeCells count="33">
    <mergeCell ref="J4:K4"/>
    <mergeCell ref="A36:A38"/>
    <mergeCell ref="A4:A6"/>
    <mergeCell ref="B37:C37"/>
    <mergeCell ref="D37:E37"/>
    <mergeCell ref="H37:I37"/>
    <mergeCell ref="B4:C4"/>
    <mergeCell ref="D4:E4"/>
    <mergeCell ref="H4:I4"/>
    <mergeCell ref="D36:E36"/>
    <mergeCell ref="H36:I36"/>
    <mergeCell ref="J36:K36"/>
    <mergeCell ref="N36:O36"/>
    <mergeCell ref="B5:C5"/>
    <mergeCell ref="D5:E5"/>
    <mergeCell ref="H5:I5"/>
    <mergeCell ref="J5:K5"/>
    <mergeCell ref="N4:O4"/>
    <mergeCell ref="A65:A67"/>
    <mergeCell ref="B65:C65"/>
    <mergeCell ref="D65:E65"/>
    <mergeCell ref="H65:I65"/>
    <mergeCell ref="J65:K65"/>
    <mergeCell ref="B66:C66"/>
    <mergeCell ref="D66:E66"/>
    <mergeCell ref="H66:I66"/>
    <mergeCell ref="J66:K66"/>
    <mergeCell ref="N66:O66"/>
    <mergeCell ref="J37:K37"/>
    <mergeCell ref="N37:O37"/>
    <mergeCell ref="N65:O65"/>
    <mergeCell ref="N5:O5"/>
    <mergeCell ref="B36:C36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DCCA36B9-1556-483D-962A-C3B1C5494D6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F7:F33 P7:P33 L7:L33</xm:sqref>
        </x14:conditionalFormatting>
        <x14:conditionalFormatting xmlns:xm="http://schemas.microsoft.com/office/excel/2006/main">
          <x14:cfRule type="iconSet" priority="1" id="{11F5F70E-3EC0-4F3B-8234-CB945C09F2B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  <x14:conditionalFormatting xmlns:xm="http://schemas.microsoft.com/office/excel/2006/main">
          <x14:cfRule type="iconSet" priority="4" id="{96D05267-D203-4614-ABCB-56B602376DF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5" id="{3AD6EB3E-9D4E-408A-B6C0-3AEF585B079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  <x14:conditionalFormatting xmlns:xm="http://schemas.microsoft.com/office/excel/2006/main">
          <x14:cfRule type="iconSet" priority="338" id="{19B587E3-DA74-42AC-8FCA-3D5601EEB21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olha12">
    <pageSetUpPr fitToPage="1"/>
  </sheetPr>
  <dimension ref="A1:S19"/>
  <sheetViews>
    <sheetView showGridLines="0" workbookViewId="0">
      <selection activeCell="K7" sqref="K7:L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9" max="9" width="10.85546875" customWidth="1"/>
    <col min="10" max="10" width="2.140625" customWidth="1"/>
    <col min="15" max="15" width="10.85546875" customWidth="1"/>
    <col min="16" max="16" width="2" customWidth="1"/>
    <col min="17" max="18" width="9.140625" style="34"/>
    <col min="19" max="19" width="10.85546875" customWidth="1"/>
  </cols>
  <sheetData>
    <row r="1" spans="1:19" ht="15.75" x14ac:dyDescent="0.25">
      <c r="A1" s="30" t="s">
        <v>119</v>
      </c>
      <c r="B1" s="4"/>
    </row>
    <row r="3" spans="1:19" ht="15.75" thickBot="1" x14ac:dyDescent="0.3"/>
    <row r="4" spans="1:19" x14ac:dyDescent="0.25">
      <c r="A4" s="337" t="s">
        <v>16</v>
      </c>
      <c r="B4" s="330"/>
      <c r="C4" s="330"/>
      <c r="D4" s="330"/>
      <c r="E4" s="352" t="s">
        <v>1</v>
      </c>
      <c r="F4" s="353"/>
      <c r="G4" s="350" t="s">
        <v>13</v>
      </c>
      <c r="H4" s="350"/>
      <c r="I4" s="130" t="s">
        <v>0</v>
      </c>
      <c r="K4" s="354" t="s">
        <v>19</v>
      </c>
      <c r="L4" s="350"/>
      <c r="M4" s="348" t="s">
        <v>13</v>
      </c>
      <c r="N4" s="349"/>
      <c r="O4" s="130" t="s">
        <v>0</v>
      </c>
      <c r="Q4" s="360" t="s">
        <v>22</v>
      </c>
      <c r="R4" s="350"/>
      <c r="S4" s="130" t="s">
        <v>0</v>
      </c>
    </row>
    <row r="5" spans="1:19" x14ac:dyDescent="0.25">
      <c r="A5" s="351"/>
      <c r="B5" s="331"/>
      <c r="C5" s="331"/>
      <c r="D5" s="331"/>
      <c r="E5" s="355" t="s">
        <v>56</v>
      </c>
      <c r="F5" s="356"/>
      <c r="G5" s="357" t="str">
        <f>E5</f>
        <v>jan</v>
      </c>
      <c r="H5" s="357"/>
      <c r="I5" s="131" t="s">
        <v>136</v>
      </c>
      <c r="K5" s="358" t="str">
        <f>E5</f>
        <v>jan</v>
      </c>
      <c r="L5" s="357"/>
      <c r="M5" s="359" t="str">
        <f>E5</f>
        <v>jan</v>
      </c>
      <c r="N5" s="347"/>
      <c r="O5" s="131" t="str">
        <f>I5</f>
        <v>2023/2022</v>
      </c>
      <c r="Q5" s="358" t="str">
        <f>E5</f>
        <v>jan</v>
      </c>
      <c r="R5" s="356"/>
      <c r="S5" s="131" t="str">
        <f>I5</f>
        <v>2023/2022</v>
      </c>
    </row>
    <row r="6" spans="1:19" ht="19.5" customHeight="1" thickBot="1" x14ac:dyDescent="0.3">
      <c r="A6" s="338"/>
      <c r="B6" s="361"/>
      <c r="C6" s="361"/>
      <c r="D6" s="361"/>
      <c r="E6" s="99">
        <v>2022</v>
      </c>
      <c r="F6" s="144">
        <v>2023</v>
      </c>
      <c r="G6" s="68">
        <f>E6</f>
        <v>2022</v>
      </c>
      <c r="H6" s="137">
        <f>F6</f>
        <v>2023</v>
      </c>
      <c r="I6" s="131" t="s">
        <v>1</v>
      </c>
      <c r="K6" s="16">
        <f>E6</f>
        <v>2022</v>
      </c>
      <c r="L6" s="138">
        <f>F6</f>
        <v>2023</v>
      </c>
      <c r="M6" s="136">
        <f>G6</f>
        <v>2022</v>
      </c>
      <c r="N6" s="137">
        <f>H6</f>
        <v>2023</v>
      </c>
      <c r="O6" s="260">
        <v>1000</v>
      </c>
      <c r="Q6" s="16">
        <f>E6</f>
        <v>2022</v>
      </c>
      <c r="R6" s="138">
        <f>F6</f>
        <v>2023</v>
      </c>
      <c r="S6" s="131"/>
    </row>
    <row r="7" spans="1:19" ht="24" customHeight="1" thickBot="1" x14ac:dyDescent="0.3">
      <c r="A7" s="12" t="s">
        <v>20</v>
      </c>
      <c r="B7" s="13"/>
      <c r="C7" s="13"/>
      <c r="D7" s="13"/>
      <c r="E7" s="17">
        <v>21356.979999999996</v>
      </c>
      <c r="F7" s="145">
        <v>23767.519999999997</v>
      </c>
      <c r="G7" s="243">
        <f>E7/E15</f>
        <v>0.43464637758731034</v>
      </c>
      <c r="H7" s="244">
        <f>F7/F15</f>
        <v>0.43197069344619166</v>
      </c>
      <c r="I7" s="164">
        <f t="shared" ref="I7:I18" si="0">(F7-E7)/E7</f>
        <v>0.11286895431844771</v>
      </c>
      <c r="J7" s="1"/>
      <c r="K7" s="17">
        <v>4842.036000000001</v>
      </c>
      <c r="L7" s="145">
        <v>5772.0149999999994</v>
      </c>
      <c r="M7" s="243">
        <f>K7/K15</f>
        <v>0.39580388872385847</v>
      </c>
      <c r="N7" s="244">
        <f>L7/L15</f>
        <v>0.40233547749053145</v>
      </c>
      <c r="O7" s="164">
        <f t="shared" ref="O7:O18" si="1">(L7-K7)/K7</f>
        <v>0.19206362777971875</v>
      </c>
      <c r="P7" s="1"/>
      <c r="Q7" s="187">
        <f t="shared" ref="Q7:Q18" si="2">(K7/E7)*10</f>
        <v>2.2671913351044957</v>
      </c>
      <c r="R7" s="188">
        <f t="shared" ref="R7:R18" si="3">(L7/F7)*10</f>
        <v>2.4285306165725324</v>
      </c>
      <c r="S7" s="55">
        <f>(R7-Q7)/Q7</f>
        <v>7.1162622655577767E-2</v>
      </c>
    </row>
    <row r="8" spans="1:19" s="3" customFormat="1" ht="24" customHeight="1" x14ac:dyDescent="0.25">
      <c r="A8" s="46"/>
      <c r="B8" s="177" t="s">
        <v>33</v>
      </c>
      <c r="C8" s="177"/>
      <c r="D8" s="178"/>
      <c r="E8" s="180">
        <v>14382.299999999997</v>
      </c>
      <c r="F8" s="181">
        <v>16790.129999999997</v>
      </c>
      <c r="G8" s="245">
        <f>E8/E7</f>
        <v>0.6734238642354865</v>
      </c>
      <c r="H8" s="246">
        <f>F8/F7</f>
        <v>0.70643171858065124</v>
      </c>
      <c r="I8" s="206">
        <f t="shared" si="0"/>
        <v>0.16741619907803343</v>
      </c>
      <c r="K8" s="180">
        <v>3574.3470000000007</v>
      </c>
      <c r="L8" s="181">
        <v>4454.96</v>
      </c>
      <c r="M8" s="250">
        <f>K8/K7</f>
        <v>0.73819091803530579</v>
      </c>
      <c r="N8" s="246">
        <f>L8/L7</f>
        <v>0.77182058605183812</v>
      </c>
      <c r="O8" s="207">
        <f t="shared" si="1"/>
        <v>0.24637031603255061</v>
      </c>
      <c r="Q8" s="189">
        <f t="shared" si="2"/>
        <v>2.4852401910681889</v>
      </c>
      <c r="R8" s="190">
        <f t="shared" si="3"/>
        <v>2.6533207306911861</v>
      </c>
      <c r="S8" s="182">
        <f t="shared" ref="S8:S18" si="4">(R8-Q8)/Q8</f>
        <v>6.7631507098214902E-2</v>
      </c>
    </row>
    <row r="9" spans="1:19" ht="24" customHeight="1" x14ac:dyDescent="0.25">
      <c r="A9" s="8"/>
      <c r="B9" t="s">
        <v>37</v>
      </c>
      <c r="E9" s="19">
        <v>6302.72</v>
      </c>
      <c r="F9" s="140">
        <v>5653.8099999999986</v>
      </c>
      <c r="G9" s="247">
        <f>E9/E7</f>
        <v>0.29511288581063433</v>
      </c>
      <c r="H9" s="215">
        <f>F9/F7</f>
        <v>0.23787967781240951</v>
      </c>
      <c r="I9" s="182">
        <f t="shared" si="0"/>
        <v>-0.10295713596669401</v>
      </c>
      <c r="K9" s="19">
        <v>1135.492</v>
      </c>
      <c r="L9" s="140">
        <v>1019.3859999999999</v>
      </c>
      <c r="M9" s="247">
        <f>K9/K7</f>
        <v>0.23450713708035209</v>
      </c>
      <c r="N9" s="215">
        <f>L9/L7</f>
        <v>0.17660834214741297</v>
      </c>
      <c r="O9" s="182">
        <f t="shared" si="1"/>
        <v>-0.10225171115252253</v>
      </c>
      <c r="Q9" s="189">
        <f t="shared" si="2"/>
        <v>1.801590424451665</v>
      </c>
      <c r="R9" s="190">
        <f t="shared" si="3"/>
        <v>1.803007175692144</v>
      </c>
      <c r="S9" s="182">
        <f t="shared" si="4"/>
        <v>7.8638919326529176E-4</v>
      </c>
    </row>
    <row r="10" spans="1:19" ht="24" customHeight="1" thickBot="1" x14ac:dyDescent="0.3">
      <c r="A10" s="8"/>
      <c r="B10" t="s">
        <v>36</v>
      </c>
      <c r="E10" s="19">
        <v>671.96</v>
      </c>
      <c r="F10" s="140">
        <v>1323.58</v>
      </c>
      <c r="G10" s="247">
        <f>E10/E7</f>
        <v>3.1463249953879252E-2</v>
      </c>
      <c r="H10" s="215">
        <f>F10/F7</f>
        <v>5.5688603606939224E-2</v>
      </c>
      <c r="I10" s="186">
        <f t="shared" si="0"/>
        <v>0.9697303410917314</v>
      </c>
      <c r="K10" s="19">
        <v>132.197</v>
      </c>
      <c r="L10" s="140">
        <v>297.66899999999998</v>
      </c>
      <c r="M10" s="247">
        <f>K10/K7</f>
        <v>2.7301944884342035E-2</v>
      </c>
      <c r="N10" s="215">
        <f>L10/L7</f>
        <v>5.1571071800748963E-2</v>
      </c>
      <c r="O10" s="209">
        <f t="shared" si="1"/>
        <v>1.2517076786916495</v>
      </c>
      <c r="Q10" s="189">
        <f t="shared" si="2"/>
        <v>1.9673343651407822</v>
      </c>
      <c r="R10" s="190">
        <f t="shared" si="3"/>
        <v>2.2489687060850119</v>
      </c>
      <c r="S10" s="182">
        <f t="shared" si="4"/>
        <v>0.14315529984862332</v>
      </c>
    </row>
    <row r="11" spans="1:19" ht="24" customHeight="1" thickBot="1" x14ac:dyDescent="0.3">
      <c r="A11" s="12" t="s">
        <v>21</v>
      </c>
      <c r="B11" s="13"/>
      <c r="C11" s="13"/>
      <c r="D11" s="13"/>
      <c r="E11" s="17">
        <v>27779.470000000012</v>
      </c>
      <c r="F11" s="145">
        <v>31253.620000000003</v>
      </c>
      <c r="G11" s="243">
        <f>E11/E15</f>
        <v>0.56535362241268972</v>
      </c>
      <c r="H11" s="244">
        <f>F11/F15</f>
        <v>0.56802930655380823</v>
      </c>
      <c r="I11" s="164">
        <f t="shared" si="0"/>
        <v>0.1250617812362867</v>
      </c>
      <c r="J11" s="1"/>
      <c r="K11" s="17">
        <v>7391.3859999999968</v>
      </c>
      <c r="L11" s="145">
        <v>8574.2590000000073</v>
      </c>
      <c r="M11" s="243">
        <f>K11/K15</f>
        <v>0.60419611127614159</v>
      </c>
      <c r="N11" s="244">
        <f>L11/L15</f>
        <v>0.59766452250946855</v>
      </c>
      <c r="O11" s="164">
        <f t="shared" si="1"/>
        <v>0.16003399091861947</v>
      </c>
      <c r="Q11" s="191">
        <f t="shared" si="2"/>
        <v>2.6607368679100047</v>
      </c>
      <c r="R11" s="192">
        <f t="shared" si="3"/>
        <v>2.7434450793220133</v>
      </c>
      <c r="S11" s="57">
        <f t="shared" si="4"/>
        <v>3.1084701538703994E-2</v>
      </c>
    </row>
    <row r="12" spans="1:19" s="3" customFormat="1" ht="24" customHeight="1" x14ac:dyDescent="0.25">
      <c r="A12" s="46"/>
      <c r="B12" s="3" t="s">
        <v>33</v>
      </c>
      <c r="E12" s="31">
        <v>24475.200000000012</v>
      </c>
      <c r="F12" s="141">
        <v>28999.380000000005</v>
      </c>
      <c r="G12" s="247">
        <f>E12/E11</f>
        <v>0.88105352621918276</v>
      </c>
      <c r="H12" s="215">
        <f>F12/F11</f>
        <v>0.9278726752293015</v>
      </c>
      <c r="I12" s="206">
        <f t="shared" si="0"/>
        <v>0.18484751912139599</v>
      </c>
      <c r="K12" s="31">
        <v>6922.0929999999971</v>
      </c>
      <c r="L12" s="141">
        <v>8212.0250000000069</v>
      </c>
      <c r="M12" s="247">
        <f>K12/K11</f>
        <v>0.93650811904560261</v>
      </c>
      <c r="N12" s="215">
        <f>L12/L11</f>
        <v>0.95775331722543022</v>
      </c>
      <c r="O12" s="206">
        <f t="shared" si="1"/>
        <v>0.18634999558659648</v>
      </c>
      <c r="Q12" s="189">
        <f t="shared" si="2"/>
        <v>2.8282069196574469</v>
      </c>
      <c r="R12" s="190">
        <f t="shared" si="3"/>
        <v>2.8317933004084934</v>
      </c>
      <c r="S12" s="182">
        <f t="shared" si="4"/>
        <v>1.2680757995885753E-3</v>
      </c>
    </row>
    <row r="13" spans="1:19" ht="24" customHeight="1" x14ac:dyDescent="0.25">
      <c r="A13" s="8"/>
      <c r="B13" s="3" t="s">
        <v>37</v>
      </c>
      <c r="D13" s="3"/>
      <c r="E13" s="19">
        <v>2815.2499999999995</v>
      </c>
      <c r="F13" s="140">
        <v>1979.9799999999998</v>
      </c>
      <c r="G13" s="247">
        <f>E13/E11</f>
        <v>0.10134282619502814</v>
      </c>
      <c r="H13" s="215">
        <f>F13/F11</f>
        <v>6.3352021301852385E-2</v>
      </c>
      <c r="I13" s="182">
        <f t="shared" si="0"/>
        <v>-0.29669478731906579</v>
      </c>
      <c r="K13" s="19">
        <v>423.99499999999983</v>
      </c>
      <c r="L13" s="140">
        <v>332.78100000000001</v>
      </c>
      <c r="M13" s="247">
        <f>K13/K11</f>
        <v>5.7363395714957931E-2</v>
      </c>
      <c r="N13" s="215">
        <f>L13/L11</f>
        <v>3.8811633751674603E-2</v>
      </c>
      <c r="O13" s="182">
        <f t="shared" si="1"/>
        <v>-0.21512989539970959</v>
      </c>
      <c r="Q13" s="189">
        <f t="shared" si="2"/>
        <v>1.5060651807121923</v>
      </c>
      <c r="R13" s="190">
        <f t="shared" si="3"/>
        <v>1.6807290982737202</v>
      </c>
      <c r="S13" s="182">
        <f t="shared" si="4"/>
        <v>0.11597367749975623</v>
      </c>
    </row>
    <row r="14" spans="1:19" ht="24" customHeight="1" thickBot="1" x14ac:dyDescent="0.3">
      <c r="A14" s="8"/>
      <c r="B14" t="s">
        <v>36</v>
      </c>
      <c r="E14" s="19">
        <v>489.02</v>
      </c>
      <c r="F14" s="140">
        <v>274.26</v>
      </c>
      <c r="G14" s="247">
        <f>E14/E11</f>
        <v>1.7603647585789067E-2</v>
      </c>
      <c r="H14" s="215">
        <f>F14/F11</f>
        <v>8.7753034688461684E-3</v>
      </c>
      <c r="I14" s="186">
        <f t="shared" si="0"/>
        <v>-0.4391640423704552</v>
      </c>
      <c r="K14" s="19">
        <v>45.298000000000002</v>
      </c>
      <c r="L14" s="140">
        <v>29.452999999999999</v>
      </c>
      <c r="M14" s="247">
        <f>K14/K11</f>
        <v>6.1284852394395345E-3</v>
      </c>
      <c r="N14" s="215">
        <f>L14/L11</f>
        <v>3.4350490228951531E-3</v>
      </c>
      <c r="O14" s="209">
        <f t="shared" si="1"/>
        <v>-0.34979469292242488</v>
      </c>
      <c r="Q14" s="189">
        <f t="shared" si="2"/>
        <v>0.92630158275735153</v>
      </c>
      <c r="R14" s="190">
        <f t="shared" si="3"/>
        <v>1.0739079705389047</v>
      </c>
      <c r="S14" s="182">
        <f t="shared" si="4"/>
        <v>0.15935024891371616</v>
      </c>
    </row>
    <row r="15" spans="1:19" ht="24" customHeight="1" thickBot="1" x14ac:dyDescent="0.3">
      <c r="A15" s="12" t="s">
        <v>12</v>
      </c>
      <c r="B15" s="13"/>
      <c r="C15" s="13"/>
      <c r="D15" s="13"/>
      <c r="E15" s="17">
        <v>49136.450000000004</v>
      </c>
      <c r="F15" s="145">
        <v>55021.140000000007</v>
      </c>
      <c r="G15" s="243">
        <f>G7+G11</f>
        <v>1</v>
      </c>
      <c r="H15" s="244">
        <f>H7+H11</f>
        <v>0.99999999999999989</v>
      </c>
      <c r="I15" s="164">
        <f t="shared" si="0"/>
        <v>0.11976221318389915</v>
      </c>
      <c r="J15" s="1"/>
      <c r="K15" s="17">
        <v>12233.421999999997</v>
      </c>
      <c r="L15" s="145">
        <v>14346.274000000007</v>
      </c>
      <c r="M15" s="243">
        <f>M7+M11</f>
        <v>1</v>
      </c>
      <c r="N15" s="244">
        <f>N7+N11</f>
        <v>1</v>
      </c>
      <c r="O15" s="164">
        <f t="shared" si="1"/>
        <v>0.17271144574265568</v>
      </c>
      <c r="Q15" s="191">
        <f t="shared" si="2"/>
        <v>2.489683727660422</v>
      </c>
      <c r="R15" s="192">
        <f t="shared" si="3"/>
        <v>2.6074112604718853</v>
      </c>
      <c r="S15" s="57">
        <f t="shared" si="4"/>
        <v>4.7286139803023465E-2</v>
      </c>
    </row>
    <row r="16" spans="1:19" s="42" customFormat="1" ht="24" customHeight="1" x14ac:dyDescent="0.25">
      <c r="A16" s="179"/>
      <c r="B16" s="177" t="s">
        <v>33</v>
      </c>
      <c r="C16" s="177"/>
      <c r="D16" s="178"/>
      <c r="E16" s="180">
        <f>E8+E12</f>
        <v>38857.500000000007</v>
      </c>
      <c r="F16" s="181">
        <f t="shared" ref="F16:F17" si="5">F8+F12</f>
        <v>45789.51</v>
      </c>
      <c r="G16" s="245">
        <f>E16/E15</f>
        <v>0.79080804575829156</v>
      </c>
      <c r="H16" s="246">
        <f>F16/F15</f>
        <v>0.83221667162839585</v>
      </c>
      <c r="I16" s="207">
        <f t="shared" si="0"/>
        <v>0.17839567651032603</v>
      </c>
      <c r="J16" s="3"/>
      <c r="K16" s="180">
        <f t="shared" ref="K16:L18" si="6">K8+K12</f>
        <v>10496.439999999999</v>
      </c>
      <c r="L16" s="181">
        <f t="shared" si="6"/>
        <v>12666.985000000008</v>
      </c>
      <c r="M16" s="250">
        <f>K16/K15</f>
        <v>0.85801339968489609</v>
      </c>
      <c r="N16" s="246">
        <f>L16/L15</f>
        <v>0.88294598304758443</v>
      </c>
      <c r="O16" s="207">
        <f t="shared" si="1"/>
        <v>0.20678868263906711</v>
      </c>
      <c r="P16" s="3"/>
      <c r="Q16" s="189">
        <f t="shared" si="2"/>
        <v>2.7012648780801642</v>
      </c>
      <c r="R16" s="190">
        <f t="shared" si="3"/>
        <v>2.7663508519746132</v>
      </c>
      <c r="S16" s="182">
        <f t="shared" si="4"/>
        <v>2.4094628565528402E-2</v>
      </c>
    </row>
    <row r="17" spans="1:19" ht="24" customHeight="1" x14ac:dyDescent="0.25">
      <c r="A17" s="8"/>
      <c r="B17" s="3" t="s">
        <v>37</v>
      </c>
      <c r="C17" s="3"/>
      <c r="D17" s="183"/>
      <c r="E17" s="19">
        <f>E9+E13</f>
        <v>9117.9699999999993</v>
      </c>
      <c r="F17" s="140">
        <f t="shared" si="5"/>
        <v>7633.7899999999981</v>
      </c>
      <c r="G17" s="248">
        <f>E17/E15</f>
        <v>0.18556428069182854</v>
      </c>
      <c r="H17" s="215">
        <f>F17/F15</f>
        <v>0.13874285411025647</v>
      </c>
      <c r="I17" s="182">
        <f t="shared" si="0"/>
        <v>-0.16277526686312868</v>
      </c>
      <c r="K17" s="19">
        <f t="shared" si="6"/>
        <v>1559.4869999999999</v>
      </c>
      <c r="L17" s="140">
        <f t="shared" si="6"/>
        <v>1352.1669999999999</v>
      </c>
      <c r="M17" s="247">
        <f>K17/K15</f>
        <v>0.12747757741047439</v>
      </c>
      <c r="N17" s="215">
        <f>L17/L15</f>
        <v>9.4252138220697529E-2</v>
      </c>
      <c r="O17" s="182">
        <f t="shared" si="1"/>
        <v>-0.13294115308431551</v>
      </c>
      <c r="Q17" s="189">
        <f t="shared" si="2"/>
        <v>1.7103445174748328</v>
      </c>
      <c r="R17" s="190">
        <f t="shared" si="3"/>
        <v>1.7712918484789342</v>
      </c>
      <c r="S17" s="182">
        <f t="shared" si="4"/>
        <v>3.5634534669122968E-2</v>
      </c>
    </row>
    <row r="18" spans="1:19" ht="24" customHeight="1" thickBot="1" x14ac:dyDescent="0.3">
      <c r="A18" s="9"/>
      <c r="B18" s="184" t="s">
        <v>36</v>
      </c>
      <c r="C18" s="184"/>
      <c r="D18" s="185"/>
      <c r="E18" s="21">
        <f>E10+E14</f>
        <v>1160.98</v>
      </c>
      <c r="F18" s="142">
        <f>F10+F14</f>
        <v>1597.84</v>
      </c>
      <c r="G18" s="249">
        <f>E18/E15</f>
        <v>2.3627673549879977E-2</v>
      </c>
      <c r="H18" s="221">
        <f>F18/F15</f>
        <v>2.9040474261347541E-2</v>
      </c>
      <c r="I18" s="208">
        <f t="shared" si="0"/>
        <v>0.37628555186135842</v>
      </c>
      <c r="K18" s="21">
        <f t="shared" si="6"/>
        <v>177.495</v>
      </c>
      <c r="L18" s="142">
        <f t="shared" si="6"/>
        <v>327.12199999999996</v>
      </c>
      <c r="M18" s="249">
        <f>K18/K15</f>
        <v>1.4509022904629633E-2</v>
      </c>
      <c r="N18" s="221">
        <f>L18/L15</f>
        <v>2.2801878731718062E-2</v>
      </c>
      <c r="O18" s="208">
        <f t="shared" si="1"/>
        <v>0.84299276035944648</v>
      </c>
      <c r="Q18" s="193">
        <f t="shared" si="2"/>
        <v>1.5288377060759015</v>
      </c>
      <c r="R18" s="194">
        <f t="shared" si="3"/>
        <v>2.0472763230360984</v>
      </c>
      <c r="S18" s="186">
        <f t="shared" si="4"/>
        <v>0.33910637793653303</v>
      </c>
    </row>
    <row r="19" spans="1:19" ht="6.75" customHeight="1" x14ac:dyDescent="0.25">
      <c r="Q19" s="195"/>
      <c r="R19" s="195"/>
    </row>
  </sheetData>
  <mergeCells count="11">
    <mergeCell ref="A4:D6"/>
    <mergeCell ref="E4:F4"/>
    <mergeCell ref="G4:H4"/>
    <mergeCell ref="K4:L4"/>
    <mergeCell ref="Q4:R4"/>
    <mergeCell ref="E5:F5"/>
    <mergeCell ref="G5:H5"/>
    <mergeCell ref="K5:L5"/>
    <mergeCell ref="M5:N5"/>
    <mergeCell ref="Q5:R5"/>
    <mergeCell ref="M4:N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20F04751-E1AE-4503-A136-E97E3FC04AB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  <x14:conditionalFormatting xmlns:xm="http://schemas.microsoft.com/office/excel/2006/main">
          <x14:cfRule type="iconSet" priority="257" id="{E0176B34-D790-464E-9202-A2DCC57EB20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  <x14:conditionalFormatting xmlns:xm="http://schemas.microsoft.com/office/excel/2006/main">
          <x14:cfRule type="iconSet" priority="258" id="{233737AC-CB54-4D6E-931B-9D9405402A3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olha13">
    <pageSetUpPr fitToPage="1"/>
  </sheetPr>
  <dimension ref="A1:P96"/>
  <sheetViews>
    <sheetView showGridLines="0" workbookViewId="0">
      <selection activeCell="P88" sqref="P88"/>
    </sheetView>
  </sheetViews>
  <sheetFormatPr defaultRowHeight="15" x14ac:dyDescent="0.25"/>
  <cols>
    <col min="1" max="1" width="33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4" t="s">
        <v>120</v>
      </c>
    </row>
    <row r="3" spans="1:16" ht="8.25" customHeight="1" thickBot="1" x14ac:dyDescent="0.3"/>
    <row r="4" spans="1:16" x14ac:dyDescent="0.25">
      <c r="A4" s="364" t="s">
        <v>3</v>
      </c>
      <c r="B4" s="352" t="s">
        <v>1</v>
      </c>
      <c r="C4" s="350"/>
      <c r="D4" s="352" t="s">
        <v>104</v>
      </c>
      <c r="E4" s="350"/>
      <c r="F4" s="130" t="s">
        <v>0</v>
      </c>
      <c r="H4" s="362" t="s">
        <v>19</v>
      </c>
      <c r="I4" s="363"/>
      <c r="J4" s="352" t="s">
        <v>104</v>
      </c>
      <c r="K4" s="353"/>
      <c r="L4" s="130" t="s">
        <v>0</v>
      </c>
      <c r="N4" s="360" t="s">
        <v>22</v>
      </c>
      <c r="O4" s="350"/>
      <c r="P4" s="130" t="s">
        <v>0</v>
      </c>
    </row>
    <row r="5" spans="1:16" x14ac:dyDescent="0.25">
      <c r="A5" s="365"/>
      <c r="B5" s="355" t="s">
        <v>56</v>
      </c>
      <c r="C5" s="357"/>
      <c r="D5" s="355" t="str">
        <f>B5</f>
        <v>jan</v>
      </c>
      <c r="E5" s="357"/>
      <c r="F5" s="131" t="s">
        <v>136</v>
      </c>
      <c r="H5" s="358" t="str">
        <f>B5</f>
        <v>jan</v>
      </c>
      <c r="I5" s="357"/>
      <c r="J5" s="355" t="str">
        <f>B5</f>
        <v>jan</v>
      </c>
      <c r="K5" s="356"/>
      <c r="L5" s="131" t="str">
        <f>F5</f>
        <v>2023/2022</v>
      </c>
      <c r="N5" s="358" t="str">
        <f>B5</f>
        <v>jan</v>
      </c>
      <c r="O5" s="356"/>
      <c r="P5" s="131" t="str">
        <f>F5</f>
        <v>2023/2022</v>
      </c>
    </row>
    <row r="6" spans="1:16" ht="19.5" customHeight="1" thickBot="1" x14ac:dyDescent="0.3">
      <c r="A6" s="366"/>
      <c r="B6" s="99">
        <f>'5'!E6</f>
        <v>2022</v>
      </c>
      <c r="C6" s="134">
        <f>'5'!F6</f>
        <v>2023</v>
      </c>
      <c r="D6" s="99">
        <f>B6</f>
        <v>2022</v>
      </c>
      <c r="E6" s="134">
        <f>C6</f>
        <v>2023</v>
      </c>
      <c r="F6" s="132" t="s">
        <v>1</v>
      </c>
      <c r="H6" s="25">
        <f>B6</f>
        <v>2022</v>
      </c>
      <c r="I6" s="134">
        <f>E6</f>
        <v>2023</v>
      </c>
      <c r="J6" s="99">
        <f>B6</f>
        <v>2022</v>
      </c>
      <c r="K6" s="134">
        <f>C6</f>
        <v>2023</v>
      </c>
      <c r="L6" s="259">
        <v>1000</v>
      </c>
      <c r="N6" s="25">
        <f>B6</f>
        <v>2022</v>
      </c>
      <c r="O6" s="134">
        <f>C6</f>
        <v>2023</v>
      </c>
      <c r="P6" s="132"/>
    </row>
    <row r="7" spans="1:16" ht="20.100000000000001" customHeight="1" x14ac:dyDescent="0.25">
      <c r="A7" s="8" t="s">
        <v>160</v>
      </c>
      <c r="B7" s="39">
        <v>4153.13</v>
      </c>
      <c r="C7" s="147">
        <v>6884.87</v>
      </c>
      <c r="D7" s="247">
        <f>B7/$B$33</f>
        <v>8.4522386130866198E-2</v>
      </c>
      <c r="E7" s="246">
        <f>C7/$C$33</f>
        <v>0.12513135860143934</v>
      </c>
      <c r="F7" s="52">
        <f>(C7-B7)/B7</f>
        <v>0.65775451286138398</v>
      </c>
      <c r="H7" s="39">
        <v>1005.2640000000001</v>
      </c>
      <c r="I7" s="147">
        <v>1687.0479999999998</v>
      </c>
      <c r="J7" s="247">
        <f>H7/$H$33</f>
        <v>8.2173573346852588E-2</v>
      </c>
      <c r="K7" s="246">
        <f>I7/$I$33</f>
        <v>0.1175948542457784</v>
      </c>
      <c r="L7" s="52">
        <f>(I7-H7)/H7</f>
        <v>0.67821388212449618</v>
      </c>
      <c r="N7" s="27">
        <f t="shared" ref="N7:N33" si="0">(H7/B7)*10</f>
        <v>2.4204973116661415</v>
      </c>
      <c r="O7" s="151">
        <f t="shared" ref="O7:O33" si="1">(I7/C7)*10</f>
        <v>2.4503701594946596</v>
      </c>
      <c r="P7" s="61">
        <f>(O7-N7)/N7</f>
        <v>1.234161578471463E-2</v>
      </c>
    </row>
    <row r="8" spans="1:16" ht="20.100000000000001" customHeight="1" x14ac:dyDescent="0.25">
      <c r="A8" s="8" t="s">
        <v>159</v>
      </c>
      <c r="B8" s="19">
        <v>5001.96</v>
      </c>
      <c r="C8" s="140">
        <v>6227.1100000000006</v>
      </c>
      <c r="D8" s="247">
        <f t="shared" ref="D8:D32" si="2">B8/$B$33</f>
        <v>0.10179734189181351</v>
      </c>
      <c r="E8" s="215">
        <f t="shared" ref="E8:E32" si="3">C8/$C$33</f>
        <v>0.11317668081759119</v>
      </c>
      <c r="F8" s="52">
        <f t="shared" ref="F8:F33" si="4">(C8-B8)/B8</f>
        <v>0.24493398587753612</v>
      </c>
      <c r="H8" s="19">
        <v>1304.1969999999999</v>
      </c>
      <c r="I8" s="140">
        <v>1608.6779999999999</v>
      </c>
      <c r="J8" s="247">
        <f t="shared" ref="J8:J32" si="5">H8/$H$33</f>
        <v>0.10660933629200398</v>
      </c>
      <c r="K8" s="215">
        <f t="shared" ref="K8:K32" si="6">I8/$I$33</f>
        <v>0.11213211179432377</v>
      </c>
      <c r="L8" s="52">
        <f t="shared" ref="L8:L33" si="7">(I8-H8)/H8</f>
        <v>0.23346242937224976</v>
      </c>
      <c r="N8" s="27">
        <f t="shared" si="0"/>
        <v>2.6073719102111967</v>
      </c>
      <c r="O8" s="152">
        <f t="shared" si="1"/>
        <v>2.5833460465609241</v>
      </c>
      <c r="P8" s="52">
        <f t="shared" ref="P8:P71" si="8">(O8-N8)/N8</f>
        <v>-9.2145901994957462E-3</v>
      </c>
    </row>
    <row r="9" spans="1:16" ht="20.100000000000001" customHeight="1" x14ac:dyDescent="0.25">
      <c r="A9" s="8" t="s">
        <v>167</v>
      </c>
      <c r="B9" s="19">
        <v>5590</v>
      </c>
      <c r="C9" s="140">
        <v>6046.41</v>
      </c>
      <c r="D9" s="247">
        <f t="shared" si="2"/>
        <v>0.11376483242073858</v>
      </c>
      <c r="E9" s="215">
        <f t="shared" si="3"/>
        <v>0.10989248859620136</v>
      </c>
      <c r="F9" s="52">
        <f t="shared" si="4"/>
        <v>8.1647584973166348E-2</v>
      </c>
      <c r="H9" s="19">
        <v>1203.192</v>
      </c>
      <c r="I9" s="140">
        <v>1385.05</v>
      </c>
      <c r="J9" s="247">
        <f t="shared" si="5"/>
        <v>9.8352856625071872E-2</v>
      </c>
      <c r="K9" s="215">
        <f t="shared" si="6"/>
        <v>9.6544231624183421E-2</v>
      </c>
      <c r="L9" s="52">
        <f t="shared" si="7"/>
        <v>0.15114628421731524</v>
      </c>
      <c r="N9" s="27">
        <f t="shared" si="0"/>
        <v>2.1524007155635063</v>
      </c>
      <c r="O9" s="152">
        <f t="shared" si="1"/>
        <v>2.290698116733731</v>
      </c>
      <c r="P9" s="52">
        <f t="shared" si="8"/>
        <v>6.4252627389606659E-2</v>
      </c>
    </row>
    <row r="10" spans="1:16" ht="20.100000000000001" customHeight="1" x14ac:dyDescent="0.25">
      <c r="A10" s="8" t="s">
        <v>166</v>
      </c>
      <c r="B10" s="19">
        <v>4766.03</v>
      </c>
      <c r="C10" s="140">
        <v>4663.6900000000005</v>
      </c>
      <c r="D10" s="247">
        <f t="shared" si="2"/>
        <v>9.6995814715959333E-2</v>
      </c>
      <c r="E10" s="215">
        <f t="shared" si="3"/>
        <v>8.4761784288729741E-2</v>
      </c>
      <c r="F10" s="52">
        <f t="shared" si="4"/>
        <v>-2.1472798114992822E-2</v>
      </c>
      <c r="H10" s="19">
        <v>1125.0419999999999</v>
      </c>
      <c r="I10" s="140">
        <v>1149.289</v>
      </c>
      <c r="J10" s="247">
        <f t="shared" si="5"/>
        <v>9.1964619547989096E-2</v>
      </c>
      <c r="K10" s="215">
        <f t="shared" si="6"/>
        <v>8.0110626633786611E-2</v>
      </c>
      <c r="L10" s="52">
        <f t="shared" si="7"/>
        <v>2.1552084277742585E-2</v>
      </c>
      <c r="N10" s="27">
        <f t="shared" si="0"/>
        <v>2.3605432613726727</v>
      </c>
      <c r="O10" s="152">
        <f t="shared" si="1"/>
        <v>2.4643340359243431</v>
      </c>
      <c r="P10" s="52">
        <f t="shared" si="8"/>
        <v>4.396902028870902E-2</v>
      </c>
    </row>
    <row r="11" spans="1:16" ht="20.100000000000001" customHeight="1" x14ac:dyDescent="0.25">
      <c r="A11" s="8" t="s">
        <v>157</v>
      </c>
      <c r="B11" s="19">
        <v>4105.55</v>
      </c>
      <c r="C11" s="140">
        <v>3523.46</v>
      </c>
      <c r="D11" s="247">
        <f t="shared" si="2"/>
        <v>8.3554062208401308E-2</v>
      </c>
      <c r="E11" s="215">
        <f t="shared" si="3"/>
        <v>6.4038295098938325E-2</v>
      </c>
      <c r="F11" s="52">
        <f t="shared" si="4"/>
        <v>-0.14178124733592334</v>
      </c>
      <c r="H11" s="19">
        <v>1088.8869999999999</v>
      </c>
      <c r="I11" s="140">
        <v>989.47400000000005</v>
      </c>
      <c r="J11" s="247">
        <f t="shared" si="5"/>
        <v>8.9009191377522973E-2</v>
      </c>
      <c r="K11" s="215">
        <f t="shared" si="6"/>
        <v>6.8970800362519236E-2</v>
      </c>
      <c r="L11" s="52">
        <f t="shared" si="7"/>
        <v>-9.1297811434978934E-2</v>
      </c>
      <c r="N11" s="27">
        <f t="shared" si="0"/>
        <v>2.6522317350903042</v>
      </c>
      <c r="O11" s="152">
        <f t="shared" si="1"/>
        <v>2.8082453043315381</v>
      </c>
      <c r="P11" s="52">
        <f t="shared" si="8"/>
        <v>5.8823505946746346E-2</v>
      </c>
    </row>
    <row r="12" spans="1:16" ht="20.100000000000001" customHeight="1" x14ac:dyDescent="0.25">
      <c r="A12" s="8" t="s">
        <v>161</v>
      </c>
      <c r="B12" s="19">
        <v>1856.1599999999999</v>
      </c>
      <c r="C12" s="140">
        <v>3360.8100000000004</v>
      </c>
      <c r="D12" s="247">
        <f t="shared" si="2"/>
        <v>3.7775622781051538E-2</v>
      </c>
      <c r="E12" s="215">
        <f t="shared" si="3"/>
        <v>6.1082158603038748E-2</v>
      </c>
      <c r="F12" s="52">
        <f t="shared" si="4"/>
        <v>0.81062516162399834</v>
      </c>
      <c r="H12" s="19">
        <v>415.51900000000001</v>
      </c>
      <c r="I12" s="140">
        <v>890.36299999999994</v>
      </c>
      <c r="J12" s="247">
        <f t="shared" si="5"/>
        <v>3.3965884606939903E-2</v>
      </c>
      <c r="K12" s="215">
        <f t="shared" si="6"/>
        <v>6.2062316668425557E-2</v>
      </c>
      <c r="L12" s="52">
        <f t="shared" si="7"/>
        <v>1.142773254652615</v>
      </c>
      <c r="N12" s="27">
        <f t="shared" si="0"/>
        <v>2.2385947332126541</v>
      </c>
      <c r="O12" s="152">
        <f t="shared" si="1"/>
        <v>2.6492512221756059</v>
      </c>
      <c r="P12" s="52">
        <f t="shared" si="8"/>
        <v>0.18344387345788582</v>
      </c>
    </row>
    <row r="13" spans="1:16" ht="20.100000000000001" customHeight="1" x14ac:dyDescent="0.25">
      <c r="A13" s="8" t="s">
        <v>163</v>
      </c>
      <c r="B13" s="19">
        <v>4391.41</v>
      </c>
      <c r="C13" s="140">
        <v>2181.5299999999997</v>
      </c>
      <c r="D13" s="247">
        <f t="shared" si="2"/>
        <v>8.9371739309616394E-2</v>
      </c>
      <c r="E13" s="215">
        <f t="shared" si="3"/>
        <v>3.964894220657731E-2</v>
      </c>
      <c r="F13" s="52">
        <f t="shared" si="4"/>
        <v>-0.50322789263585044</v>
      </c>
      <c r="H13" s="19">
        <v>1280.2660000000001</v>
      </c>
      <c r="I13" s="140">
        <v>695.35699999999997</v>
      </c>
      <c r="J13" s="247">
        <f t="shared" si="5"/>
        <v>0.10465313793638444</v>
      </c>
      <c r="K13" s="215">
        <f t="shared" si="6"/>
        <v>4.8469518984511253E-2</v>
      </c>
      <c r="L13" s="52">
        <f t="shared" si="7"/>
        <v>-0.45686521394772656</v>
      </c>
      <c r="N13" s="27">
        <f t="shared" si="0"/>
        <v>2.9153870852414148</v>
      </c>
      <c r="O13" s="152">
        <f t="shared" si="1"/>
        <v>3.1874739288481022</v>
      </c>
      <c r="P13" s="52">
        <f t="shared" si="8"/>
        <v>9.3327862013272492E-2</v>
      </c>
    </row>
    <row r="14" spans="1:16" ht="20.100000000000001" customHeight="1" x14ac:dyDescent="0.25">
      <c r="A14" s="8" t="s">
        <v>158</v>
      </c>
      <c r="B14" s="19">
        <v>1533.6</v>
      </c>
      <c r="C14" s="140">
        <v>2790.56</v>
      </c>
      <c r="D14" s="247">
        <f t="shared" si="2"/>
        <v>3.1211045975034827E-2</v>
      </c>
      <c r="E14" s="215">
        <f t="shared" si="3"/>
        <v>5.0717960405764026E-2</v>
      </c>
      <c r="F14" s="52">
        <f t="shared" si="4"/>
        <v>0.81961398017736053</v>
      </c>
      <c r="H14" s="19">
        <v>390.09099999999995</v>
      </c>
      <c r="I14" s="140">
        <v>659.48</v>
      </c>
      <c r="J14" s="247">
        <f t="shared" si="5"/>
        <v>3.1887316566043412E-2</v>
      </c>
      <c r="K14" s="215">
        <f t="shared" si="6"/>
        <v>4.5968730277980208E-2</v>
      </c>
      <c r="L14" s="52">
        <f t="shared" si="7"/>
        <v>0.69057989033328149</v>
      </c>
      <c r="N14" s="27">
        <f t="shared" si="0"/>
        <v>2.543629368805425</v>
      </c>
      <c r="O14" s="152">
        <f t="shared" si="1"/>
        <v>2.3632532538271889</v>
      </c>
      <c r="P14" s="52">
        <f t="shared" si="8"/>
        <v>-7.0912892102258943E-2</v>
      </c>
    </row>
    <row r="15" spans="1:16" ht="20.100000000000001" customHeight="1" x14ac:dyDescent="0.25">
      <c r="A15" s="8" t="s">
        <v>172</v>
      </c>
      <c r="B15" s="19">
        <v>2145.69</v>
      </c>
      <c r="C15" s="140">
        <v>2745.2599999999998</v>
      </c>
      <c r="D15" s="247">
        <f t="shared" si="2"/>
        <v>4.3667989852746794E-2</v>
      </c>
      <c r="E15" s="215">
        <f t="shared" si="3"/>
        <v>4.9894640496361928E-2</v>
      </c>
      <c r="F15" s="52">
        <f t="shared" si="4"/>
        <v>0.27942992696987901</v>
      </c>
      <c r="H15" s="19">
        <v>420.91699999999997</v>
      </c>
      <c r="I15" s="140">
        <v>636.46899999999994</v>
      </c>
      <c r="J15" s="247">
        <f t="shared" si="5"/>
        <v>3.4407134814772186E-2</v>
      </c>
      <c r="K15" s="215">
        <f t="shared" si="6"/>
        <v>4.4364759797561382E-2</v>
      </c>
      <c r="L15" s="52">
        <f t="shared" si="7"/>
        <v>0.51210096052190812</v>
      </c>
      <c r="N15" s="27">
        <f t="shared" si="0"/>
        <v>1.9616859844618744</v>
      </c>
      <c r="O15" s="152">
        <f t="shared" si="1"/>
        <v>2.3184288555546653</v>
      </c>
      <c r="P15" s="52">
        <f t="shared" si="8"/>
        <v>0.18185523774879386</v>
      </c>
    </row>
    <row r="16" spans="1:16" ht="20.100000000000001" customHeight="1" x14ac:dyDescent="0.25">
      <c r="A16" s="8" t="s">
        <v>170</v>
      </c>
      <c r="B16" s="19">
        <v>802.95</v>
      </c>
      <c r="C16" s="140">
        <v>1946.22</v>
      </c>
      <c r="D16" s="247">
        <f t="shared" si="2"/>
        <v>1.6341229372492317E-2</v>
      </c>
      <c r="E16" s="215">
        <f t="shared" si="3"/>
        <v>3.5372222385795703E-2</v>
      </c>
      <c r="F16" s="52">
        <f t="shared" si="4"/>
        <v>1.4238371006912012</v>
      </c>
      <c r="H16" s="19">
        <v>192.23500000000001</v>
      </c>
      <c r="I16" s="140">
        <v>548.55700000000002</v>
      </c>
      <c r="J16" s="247">
        <f t="shared" si="5"/>
        <v>1.5713918803749269E-2</v>
      </c>
      <c r="K16" s="215">
        <f t="shared" si="6"/>
        <v>3.8236896911351348E-2</v>
      </c>
      <c r="L16" s="52">
        <f t="shared" si="7"/>
        <v>1.8535750513694176</v>
      </c>
      <c r="N16" s="27">
        <f t="shared" si="0"/>
        <v>2.394109222242979</v>
      </c>
      <c r="O16" s="152">
        <f t="shared" si="1"/>
        <v>2.8185765226952757</v>
      </c>
      <c r="P16" s="52">
        <f t="shared" si="8"/>
        <v>0.17729654792216384</v>
      </c>
    </row>
    <row r="17" spans="1:16" ht="20.100000000000001" customHeight="1" x14ac:dyDescent="0.25">
      <c r="A17" s="8" t="s">
        <v>165</v>
      </c>
      <c r="B17" s="19">
        <v>1731.8799999999999</v>
      </c>
      <c r="C17" s="140">
        <v>1054.47</v>
      </c>
      <c r="D17" s="247">
        <f t="shared" si="2"/>
        <v>3.5246339530023027E-2</v>
      </c>
      <c r="E17" s="215">
        <f t="shared" si="3"/>
        <v>1.916481555998294E-2</v>
      </c>
      <c r="F17" s="52">
        <f t="shared" si="4"/>
        <v>-0.39114141857403512</v>
      </c>
      <c r="H17" s="19">
        <v>609.93499999999995</v>
      </c>
      <c r="I17" s="140">
        <v>476.03399999999999</v>
      </c>
      <c r="J17" s="247">
        <f t="shared" si="5"/>
        <v>4.985808549725497E-2</v>
      </c>
      <c r="K17" s="215">
        <f t="shared" si="6"/>
        <v>3.3181716730072225E-2</v>
      </c>
      <c r="L17" s="52">
        <f t="shared" si="7"/>
        <v>-0.21953322895062582</v>
      </c>
      <c r="N17" s="27">
        <f t="shared" si="0"/>
        <v>3.5218086703466751</v>
      </c>
      <c r="O17" s="152">
        <f t="shared" si="1"/>
        <v>4.514438533101937</v>
      </c>
      <c r="P17" s="52">
        <f t="shared" si="8"/>
        <v>0.28185229683631585</v>
      </c>
    </row>
    <row r="18" spans="1:16" ht="20.100000000000001" customHeight="1" x14ac:dyDescent="0.25">
      <c r="A18" s="8" t="s">
        <v>156</v>
      </c>
      <c r="B18" s="19">
        <v>1555.95</v>
      </c>
      <c r="C18" s="140">
        <v>1972.0100000000002</v>
      </c>
      <c r="D18" s="247">
        <f t="shared" si="2"/>
        <v>3.1665901789811844E-2</v>
      </c>
      <c r="E18" s="215">
        <f t="shared" si="3"/>
        <v>3.5840951314349355E-2</v>
      </c>
      <c r="F18" s="52">
        <f t="shared" si="4"/>
        <v>0.26739933802500093</v>
      </c>
      <c r="H18" s="19">
        <v>273.86799999999999</v>
      </c>
      <c r="I18" s="140">
        <v>367.15699999999998</v>
      </c>
      <c r="J18" s="247">
        <f t="shared" si="5"/>
        <v>2.2386867713710849E-2</v>
      </c>
      <c r="K18" s="215">
        <f t="shared" si="6"/>
        <v>2.559249879097528E-2</v>
      </c>
      <c r="L18" s="52">
        <f t="shared" si="7"/>
        <v>0.34063490440650235</v>
      </c>
      <c r="N18" s="27">
        <f t="shared" si="0"/>
        <v>1.7601336803881873</v>
      </c>
      <c r="O18" s="152">
        <f t="shared" si="1"/>
        <v>1.8618414713921327</v>
      </c>
      <c r="P18" s="52">
        <f t="shared" si="8"/>
        <v>5.7784128635908143E-2</v>
      </c>
    </row>
    <row r="19" spans="1:16" ht="20.100000000000001" customHeight="1" x14ac:dyDescent="0.25">
      <c r="A19" s="8" t="s">
        <v>175</v>
      </c>
      <c r="B19" s="19">
        <v>1046.7399999999998</v>
      </c>
      <c r="C19" s="140">
        <v>1427.8799999999999</v>
      </c>
      <c r="D19" s="247">
        <f t="shared" si="2"/>
        <v>2.130271926441572E-2</v>
      </c>
      <c r="E19" s="215">
        <f t="shared" si="3"/>
        <v>2.5951479740332524E-2</v>
      </c>
      <c r="F19" s="52">
        <f t="shared" si="4"/>
        <v>0.36412098515390656</v>
      </c>
      <c r="H19" s="19">
        <v>229.08499999999998</v>
      </c>
      <c r="I19" s="140">
        <v>354.68700000000001</v>
      </c>
      <c r="J19" s="247">
        <f t="shared" si="5"/>
        <v>1.8726158551548369E-2</v>
      </c>
      <c r="K19" s="215">
        <f t="shared" si="6"/>
        <v>2.4723283550836972E-2</v>
      </c>
      <c r="L19" s="52">
        <f t="shared" si="7"/>
        <v>0.54827684047406</v>
      </c>
      <c r="N19" s="27">
        <f t="shared" si="0"/>
        <v>2.188556852704588</v>
      </c>
      <c r="O19" s="152">
        <f t="shared" si="1"/>
        <v>2.4840112614505423</v>
      </c>
      <c r="P19" s="52">
        <f t="shared" si="8"/>
        <v>0.13499964982898929</v>
      </c>
    </row>
    <row r="20" spans="1:16" ht="20.100000000000001" customHeight="1" x14ac:dyDescent="0.25">
      <c r="A20" s="8" t="s">
        <v>176</v>
      </c>
      <c r="B20" s="19">
        <v>579.41000000000008</v>
      </c>
      <c r="C20" s="140">
        <v>780.58</v>
      </c>
      <c r="D20" s="247">
        <f t="shared" si="2"/>
        <v>1.1791857165098417E-2</v>
      </c>
      <c r="E20" s="215">
        <f t="shared" si="3"/>
        <v>1.4186910703776763E-2</v>
      </c>
      <c r="F20" s="52">
        <f t="shared" si="4"/>
        <v>0.34719801177059412</v>
      </c>
      <c r="H20" s="19">
        <v>156.58800000000002</v>
      </c>
      <c r="I20" s="140">
        <v>287.44499999999999</v>
      </c>
      <c r="J20" s="247">
        <f t="shared" si="5"/>
        <v>1.2800016217866106E-2</v>
      </c>
      <c r="K20" s="215">
        <f t="shared" si="6"/>
        <v>2.0036212887053467E-2</v>
      </c>
      <c r="L20" s="52">
        <f t="shared" si="7"/>
        <v>0.8356770633765036</v>
      </c>
      <c r="N20" s="27">
        <f t="shared" si="0"/>
        <v>2.7025422412454048</v>
      </c>
      <c r="O20" s="152">
        <f t="shared" si="1"/>
        <v>3.6824540726126727</v>
      </c>
      <c r="P20" s="52">
        <f t="shared" si="8"/>
        <v>0.36258890477719152</v>
      </c>
    </row>
    <row r="21" spans="1:16" ht="20.100000000000001" customHeight="1" x14ac:dyDescent="0.25">
      <c r="A21" s="8" t="s">
        <v>162</v>
      </c>
      <c r="B21" s="19">
        <v>1484</v>
      </c>
      <c r="C21" s="140">
        <v>1134.1699999999998</v>
      </c>
      <c r="D21" s="247">
        <f t="shared" si="2"/>
        <v>3.0201612041569955E-2</v>
      </c>
      <c r="E21" s="215">
        <f t="shared" si="3"/>
        <v>2.0613349705222384E-2</v>
      </c>
      <c r="F21" s="52">
        <f t="shared" si="4"/>
        <v>-0.23573450134770899</v>
      </c>
      <c r="H21" s="19">
        <v>328.99</v>
      </c>
      <c r="I21" s="140">
        <v>278.19200000000001</v>
      </c>
      <c r="J21" s="247">
        <f t="shared" si="5"/>
        <v>2.6892720614068572E-2</v>
      </c>
      <c r="K21" s="215">
        <f t="shared" si="6"/>
        <v>1.9391237055698233E-2</v>
      </c>
      <c r="L21" s="52">
        <f t="shared" si="7"/>
        <v>-0.15440590899419435</v>
      </c>
      <c r="N21" s="27">
        <f t="shared" si="0"/>
        <v>2.2169137466307278</v>
      </c>
      <c r="O21" s="152">
        <f t="shared" si="1"/>
        <v>2.4528245324774951</v>
      </c>
      <c r="P21" s="52">
        <f t="shared" si="8"/>
        <v>0.10641405702197715</v>
      </c>
    </row>
    <row r="22" spans="1:16" ht="20.100000000000001" customHeight="1" x14ac:dyDescent="0.25">
      <c r="A22" s="8" t="s">
        <v>171</v>
      </c>
      <c r="B22" s="19">
        <v>793.33</v>
      </c>
      <c r="C22" s="140">
        <v>670.94</v>
      </c>
      <c r="D22" s="247">
        <f t="shared" si="2"/>
        <v>1.6145448032977558E-2</v>
      </c>
      <c r="E22" s="215">
        <f t="shared" si="3"/>
        <v>1.2194222075369575E-2</v>
      </c>
      <c r="F22" s="52">
        <f t="shared" si="4"/>
        <v>-0.15427375745276239</v>
      </c>
      <c r="H22" s="19">
        <v>224.22299999999998</v>
      </c>
      <c r="I22" s="140">
        <v>192.203</v>
      </c>
      <c r="J22" s="247">
        <f t="shared" si="5"/>
        <v>1.8328722740047713E-2</v>
      </c>
      <c r="K22" s="215">
        <f t="shared" si="6"/>
        <v>1.3397415942285785E-2</v>
      </c>
      <c r="L22" s="52">
        <f t="shared" si="7"/>
        <v>-0.14280426182862591</v>
      </c>
      <c r="N22" s="27">
        <f t="shared" si="0"/>
        <v>2.8263522115639139</v>
      </c>
      <c r="O22" s="152">
        <f t="shared" si="1"/>
        <v>2.8646823859063404</v>
      </c>
      <c r="P22" s="52">
        <f t="shared" si="8"/>
        <v>1.3561711872143891E-2</v>
      </c>
    </row>
    <row r="23" spans="1:16" ht="20.100000000000001" customHeight="1" x14ac:dyDescent="0.25">
      <c r="A23" s="8" t="s">
        <v>168</v>
      </c>
      <c r="B23" s="19">
        <v>499.31999999999994</v>
      </c>
      <c r="C23" s="140">
        <v>653.24</v>
      </c>
      <c r="D23" s="247">
        <f t="shared" si="2"/>
        <v>1.0161906283420962E-2</v>
      </c>
      <c r="E23" s="215">
        <f t="shared" si="3"/>
        <v>1.1872527541232331E-2</v>
      </c>
      <c r="F23" s="52">
        <f t="shared" si="4"/>
        <v>0.30825923255627674</v>
      </c>
      <c r="H23" s="19">
        <v>129.95599999999999</v>
      </c>
      <c r="I23" s="140">
        <v>190.18100000000001</v>
      </c>
      <c r="J23" s="247">
        <f t="shared" si="5"/>
        <v>1.0623029271776939E-2</v>
      </c>
      <c r="K23" s="215">
        <f t="shared" si="6"/>
        <v>1.3256473422994713E-2</v>
      </c>
      <c r="L23" s="52">
        <f t="shared" si="7"/>
        <v>0.4634260826741361</v>
      </c>
      <c r="N23" s="27">
        <f t="shared" si="0"/>
        <v>2.6026596170792278</v>
      </c>
      <c r="O23" s="152">
        <f t="shared" si="1"/>
        <v>2.911349580552324</v>
      </c>
      <c r="P23" s="52">
        <f t="shared" si="8"/>
        <v>0.11860558386021915</v>
      </c>
    </row>
    <row r="24" spans="1:16" ht="20.100000000000001" customHeight="1" x14ac:dyDescent="0.25">
      <c r="A24" s="8" t="s">
        <v>169</v>
      </c>
      <c r="B24" s="19">
        <v>307.83999999999997</v>
      </c>
      <c r="C24" s="140">
        <v>648.20000000000005</v>
      </c>
      <c r="D24" s="247">
        <f t="shared" si="2"/>
        <v>6.2650028644723006E-3</v>
      </c>
      <c r="E24" s="215">
        <f t="shared" si="3"/>
        <v>1.1780926385749185E-2</v>
      </c>
      <c r="F24" s="52">
        <f t="shared" si="4"/>
        <v>1.1056392931392935</v>
      </c>
      <c r="H24" s="19">
        <v>99.343999999999994</v>
      </c>
      <c r="I24" s="140">
        <v>187.89099999999999</v>
      </c>
      <c r="J24" s="247">
        <f t="shared" si="5"/>
        <v>8.1207040842701233E-3</v>
      </c>
      <c r="K24" s="215">
        <f t="shared" si="6"/>
        <v>1.3096850095014221E-2</v>
      </c>
      <c r="L24" s="52">
        <f t="shared" si="7"/>
        <v>0.89131703978096311</v>
      </c>
      <c r="N24" s="27">
        <f t="shared" si="0"/>
        <v>3.2271309771309769</v>
      </c>
      <c r="O24" s="152">
        <f t="shared" si="1"/>
        <v>2.898657821659981</v>
      </c>
      <c r="P24" s="52">
        <f t="shared" si="8"/>
        <v>-0.10178488502596168</v>
      </c>
    </row>
    <row r="25" spans="1:16" ht="20.100000000000001" customHeight="1" x14ac:dyDescent="0.25">
      <c r="A25" s="8" t="s">
        <v>164</v>
      </c>
      <c r="B25" s="19">
        <v>1481.3000000000002</v>
      </c>
      <c r="C25" s="140">
        <v>618.09</v>
      </c>
      <c r="D25" s="247">
        <f t="shared" si="2"/>
        <v>3.0146663016966026E-2</v>
      </c>
      <c r="E25" s="215">
        <f t="shared" si="3"/>
        <v>1.123368218106713E-2</v>
      </c>
      <c r="F25" s="52">
        <f t="shared" ref="F25:F27" si="9">(C25-B25)/B25</f>
        <v>-0.58273813542158914</v>
      </c>
      <c r="H25" s="19">
        <v>394.512</v>
      </c>
      <c r="I25" s="140">
        <v>170.44099999999997</v>
      </c>
      <c r="J25" s="247">
        <f t="shared" si="5"/>
        <v>3.2248703592502571E-2</v>
      </c>
      <c r="K25" s="215">
        <f t="shared" si="6"/>
        <v>1.1880506394900866E-2</v>
      </c>
      <c r="L25" s="52">
        <f t="shared" ref="L25:L29" si="10">(I25-H25)/H25</f>
        <v>-0.56797004907328552</v>
      </c>
      <c r="N25" s="27">
        <f t="shared" si="0"/>
        <v>2.663282252075879</v>
      </c>
      <c r="O25" s="152">
        <f t="shared" si="1"/>
        <v>2.7575433998285033</v>
      </c>
      <c r="P25" s="52">
        <f t="shared" ref="P25:P29" si="11">(O25-N25)/N25</f>
        <v>3.5392849435749073E-2</v>
      </c>
    </row>
    <row r="26" spans="1:16" ht="20.100000000000001" customHeight="1" x14ac:dyDescent="0.25">
      <c r="A26" s="8" t="s">
        <v>178</v>
      </c>
      <c r="B26" s="19">
        <v>210.02</v>
      </c>
      <c r="C26" s="140">
        <v>612.90000000000009</v>
      </c>
      <c r="D26" s="247">
        <f t="shared" si="2"/>
        <v>4.2742200545623464E-3</v>
      </c>
      <c r="E26" s="215">
        <f t="shared" si="3"/>
        <v>1.1139354800718414E-2</v>
      </c>
      <c r="F26" s="52">
        <f t="shared" si="9"/>
        <v>1.9182934958575377</v>
      </c>
      <c r="H26" s="19">
        <v>54.759</v>
      </c>
      <c r="I26" s="140">
        <v>152.512</v>
      </c>
      <c r="J26" s="247">
        <f t="shared" si="5"/>
        <v>4.4761800909017936E-3</v>
      </c>
      <c r="K26" s="215">
        <f t="shared" si="6"/>
        <v>1.0630774234480677E-2</v>
      </c>
      <c r="L26" s="52">
        <f t="shared" si="10"/>
        <v>1.7851494731459669</v>
      </c>
      <c r="N26" s="27">
        <f t="shared" si="0"/>
        <v>2.607323112084563</v>
      </c>
      <c r="O26" s="152">
        <f t="shared" si="1"/>
        <v>2.4883667808777936</v>
      </c>
      <c r="P26" s="52">
        <f t="shared" si="11"/>
        <v>-4.5623931554713774E-2</v>
      </c>
    </row>
    <row r="27" spans="1:16" ht="20.100000000000001" customHeight="1" x14ac:dyDescent="0.25">
      <c r="A27" s="8" t="s">
        <v>179</v>
      </c>
      <c r="B27" s="19">
        <v>324.05999999999995</v>
      </c>
      <c r="C27" s="140">
        <v>499.34999999999997</v>
      </c>
      <c r="D27" s="247">
        <f t="shared" si="2"/>
        <v>6.5951040419077889E-3</v>
      </c>
      <c r="E27" s="215">
        <f t="shared" si="3"/>
        <v>9.0756025774820347E-3</v>
      </c>
      <c r="F27" s="52">
        <f t="shared" si="9"/>
        <v>0.54091834845399012</v>
      </c>
      <c r="H27" s="19">
        <v>84.039000000000001</v>
      </c>
      <c r="I27" s="140">
        <v>131.916</v>
      </c>
      <c r="J27" s="247">
        <f t="shared" si="5"/>
        <v>6.8696232337934551E-3</v>
      </c>
      <c r="K27" s="215">
        <f t="shared" si="6"/>
        <v>9.1951401457967437E-3</v>
      </c>
      <c r="L27" s="52">
        <f t="shared" si="10"/>
        <v>0.56969978224395812</v>
      </c>
      <c r="N27" s="27">
        <f t="shared" si="0"/>
        <v>2.5933160525828551</v>
      </c>
      <c r="O27" s="152">
        <f t="shared" si="1"/>
        <v>2.6417542805647343</v>
      </c>
      <c r="P27" s="52">
        <f t="shared" si="11"/>
        <v>1.8678104403678949E-2</v>
      </c>
    </row>
    <row r="28" spans="1:16" ht="20.100000000000001" customHeight="1" x14ac:dyDescent="0.25">
      <c r="A28" s="8" t="s">
        <v>192</v>
      </c>
      <c r="B28" s="19">
        <v>364.48</v>
      </c>
      <c r="C28" s="140">
        <v>358.28999999999996</v>
      </c>
      <c r="D28" s="247">
        <f t="shared" si="2"/>
        <v>7.4177112917192846E-3</v>
      </c>
      <c r="E28" s="215">
        <f t="shared" si="3"/>
        <v>6.511860713900146E-3</v>
      </c>
      <c r="F28" s="52">
        <f t="shared" ref="F28:F29" si="12">(C28-B28)/B28</f>
        <v>-1.6983099209833336E-2</v>
      </c>
      <c r="H28" s="19">
        <v>97.806000000000012</v>
      </c>
      <c r="I28" s="140">
        <v>111.325</v>
      </c>
      <c r="J28" s="247">
        <f t="shared" si="5"/>
        <v>7.9949829246469227E-3</v>
      </c>
      <c r="K28" s="215">
        <f t="shared" si="6"/>
        <v>7.7598545796629869E-3</v>
      </c>
      <c r="L28" s="52">
        <f t="shared" si="10"/>
        <v>0.13822260393022912</v>
      </c>
      <c r="N28" s="27">
        <f t="shared" si="0"/>
        <v>2.6834394205443375</v>
      </c>
      <c r="O28" s="152">
        <f t="shared" si="1"/>
        <v>3.1071199307823276</v>
      </c>
      <c r="P28" s="52">
        <f t="shared" si="11"/>
        <v>0.15788711568977631</v>
      </c>
    </row>
    <row r="29" spans="1:16" ht="20.100000000000001" customHeight="1" x14ac:dyDescent="0.25">
      <c r="A29" s="8" t="s">
        <v>173</v>
      </c>
      <c r="B29" s="19">
        <v>35.56</v>
      </c>
      <c r="C29" s="140">
        <v>51.03</v>
      </c>
      <c r="D29" s="247">
        <f t="shared" si="2"/>
        <v>7.2369900552441226E-4</v>
      </c>
      <c r="E29" s="215">
        <f t="shared" si="3"/>
        <v>9.2746169926686336E-4</v>
      </c>
      <c r="F29" s="52">
        <f t="shared" si="12"/>
        <v>0.43503937007874011</v>
      </c>
      <c r="H29" s="19">
        <v>59.62</v>
      </c>
      <c r="I29" s="140">
        <v>99.197999999999993</v>
      </c>
      <c r="J29" s="247">
        <f t="shared" si="5"/>
        <v>4.8735341591257132E-3</v>
      </c>
      <c r="K29" s="215">
        <f t="shared" si="6"/>
        <v>6.9145479864667313E-3</v>
      </c>
      <c r="L29" s="52">
        <f t="shared" si="10"/>
        <v>0.66383763837638377</v>
      </c>
      <c r="N29" s="27">
        <f t="shared" si="0"/>
        <v>16.766029246344203</v>
      </c>
      <c r="O29" s="152">
        <f t="shared" si="1"/>
        <v>19.439153439153436</v>
      </c>
      <c r="P29" s="52">
        <f t="shared" si="11"/>
        <v>0.15943692770261045</v>
      </c>
    </row>
    <row r="30" spans="1:16" ht="20.100000000000001" customHeight="1" x14ac:dyDescent="0.25">
      <c r="A30" s="8" t="s">
        <v>180</v>
      </c>
      <c r="B30" s="19">
        <v>203.18</v>
      </c>
      <c r="C30" s="140">
        <v>348.82</v>
      </c>
      <c r="D30" s="247">
        <f t="shared" si="2"/>
        <v>4.1350158588990462E-3</v>
      </c>
      <c r="E30" s="215">
        <f t="shared" si="3"/>
        <v>6.3397450507205032E-3</v>
      </c>
      <c r="F30" s="52">
        <f t="shared" ref="F30" si="13">(C30-B30)/B30</f>
        <v>0.71680283492469721</v>
      </c>
      <c r="H30" s="19">
        <v>63.151000000000003</v>
      </c>
      <c r="I30" s="140">
        <v>96.861999999999995</v>
      </c>
      <c r="J30" s="247">
        <f t="shared" si="5"/>
        <v>5.1621696692879552E-3</v>
      </c>
      <c r="K30" s="215">
        <f t="shared" si="6"/>
        <v>6.7517182510246233E-3</v>
      </c>
      <c r="L30" s="52">
        <f t="shared" ref="L30" si="14">(I30-H30)/H30</f>
        <v>0.53381577488875853</v>
      </c>
      <c r="N30" s="27">
        <f t="shared" si="0"/>
        <v>3.1081307215277092</v>
      </c>
      <c r="O30" s="152">
        <f t="shared" si="1"/>
        <v>2.7768476578177852</v>
      </c>
      <c r="P30" s="52">
        <f t="shared" ref="P30" si="15">(O30-N30)/N30</f>
        <v>-0.10658594936672794</v>
      </c>
    </row>
    <row r="31" spans="1:16" ht="20.100000000000001" customHeight="1" x14ac:dyDescent="0.25">
      <c r="A31" s="8" t="s">
        <v>197</v>
      </c>
      <c r="B31" s="19">
        <v>721.17000000000007</v>
      </c>
      <c r="C31" s="140">
        <v>400.5</v>
      </c>
      <c r="D31" s="247">
        <f t="shared" si="2"/>
        <v>1.4676884471710921E-2</v>
      </c>
      <c r="E31" s="215">
        <f t="shared" si="3"/>
        <v>7.2790203910715031E-3</v>
      </c>
      <c r="F31" s="52">
        <f t="shared" ref="F31:F32" si="16">(C31-B31)/B31</f>
        <v>-0.44465243978534885</v>
      </c>
      <c r="H31" s="19">
        <v>185.41300000000001</v>
      </c>
      <c r="I31" s="140">
        <v>95.701999999999998</v>
      </c>
      <c r="J31" s="247">
        <f t="shared" si="5"/>
        <v>1.515626616984193E-2</v>
      </c>
      <c r="K31" s="215">
        <f t="shared" si="6"/>
        <v>6.6708610193838506E-3</v>
      </c>
      <c r="L31" s="52">
        <f t="shared" ref="L31:L32" si="17">(I31-H31)/H31</f>
        <v>-0.48384417489604292</v>
      </c>
      <c r="N31" s="27">
        <f t="shared" si="0"/>
        <v>2.5710026762067195</v>
      </c>
      <c r="O31" s="152">
        <f t="shared" si="1"/>
        <v>2.3895630461922597</v>
      </c>
      <c r="P31" s="52">
        <f t="shared" ref="P31:P32" si="18">(O31-N31)/N31</f>
        <v>-7.0571544593705945E-2</v>
      </c>
    </row>
    <row r="32" spans="1:16" ht="20.100000000000001" customHeight="1" thickBot="1" x14ac:dyDescent="0.3">
      <c r="A32" s="8" t="s">
        <v>17</v>
      </c>
      <c r="B32" s="19">
        <f>B33-SUM(B7:B31)</f>
        <v>3451.7300000000105</v>
      </c>
      <c r="C32" s="140">
        <f>C33-SUM(C7:C31)</f>
        <v>3420.7500000000146</v>
      </c>
      <c r="D32" s="247">
        <f t="shared" si="2"/>
        <v>7.0247850628199854E-2</v>
      </c>
      <c r="E32" s="215">
        <f t="shared" si="3"/>
        <v>6.2171558059320724E-2</v>
      </c>
      <c r="F32" s="52">
        <f t="shared" si="16"/>
        <v>-8.9752095326099748E-3</v>
      </c>
      <c r="H32" s="19">
        <f>H33-SUM(H7:H31)</f>
        <v>816.52299999999923</v>
      </c>
      <c r="I32" s="140">
        <f>I33-SUM(I7:I31)</f>
        <v>904.76299999999719</v>
      </c>
      <c r="J32" s="247">
        <f t="shared" si="5"/>
        <v>6.6745265552026173E-2</v>
      </c>
      <c r="K32" s="215">
        <f t="shared" si="6"/>
        <v>6.3066061612931518E-2</v>
      </c>
      <c r="L32" s="52">
        <f t="shared" si="17"/>
        <v>0.10806799073632714</v>
      </c>
      <c r="N32" s="27">
        <f t="shared" si="0"/>
        <v>2.3655471314384289</v>
      </c>
      <c r="O32" s="152">
        <f t="shared" si="1"/>
        <v>2.6449258203610126</v>
      </c>
      <c r="P32" s="52">
        <f t="shared" si="18"/>
        <v>0.11810320124659732</v>
      </c>
    </row>
    <row r="33" spans="1:16" ht="26.25" customHeight="1" thickBot="1" x14ac:dyDescent="0.3">
      <c r="A33" s="12" t="s">
        <v>18</v>
      </c>
      <c r="B33" s="17">
        <v>49136.45</v>
      </c>
      <c r="C33" s="145">
        <v>55021.140000000014</v>
      </c>
      <c r="D33" s="243">
        <f>SUM(D7:D32)</f>
        <v>1.0000000000000002</v>
      </c>
      <c r="E33" s="244">
        <f>SUM(E7:E32)</f>
        <v>1.0000000000000002</v>
      </c>
      <c r="F33" s="57">
        <f t="shared" si="4"/>
        <v>0.11976221318389947</v>
      </c>
      <c r="G33" s="1"/>
      <c r="H33" s="17">
        <v>12233.422</v>
      </c>
      <c r="I33" s="145">
        <v>14346.273999999996</v>
      </c>
      <c r="J33" s="243">
        <f>SUM(J7:J32)</f>
        <v>0.99999999999999989</v>
      </c>
      <c r="K33" s="244">
        <f>SUM(K7:K32)</f>
        <v>1.0000000000000002</v>
      </c>
      <c r="L33" s="57">
        <f t="shared" si="7"/>
        <v>0.17271144574265446</v>
      </c>
      <c r="N33" s="29">
        <f t="shared" si="0"/>
        <v>2.4896837276604233</v>
      </c>
      <c r="O33" s="146">
        <f t="shared" si="1"/>
        <v>2.6074112604718822</v>
      </c>
      <c r="P33" s="57">
        <f t="shared" si="8"/>
        <v>4.7286139803021654E-2</v>
      </c>
    </row>
    <row r="35" spans="1:16" ht="15.75" thickBot="1" x14ac:dyDescent="0.3"/>
    <row r="36" spans="1:16" x14ac:dyDescent="0.25">
      <c r="A36" s="364" t="s">
        <v>2</v>
      </c>
      <c r="B36" s="352" t="s">
        <v>1</v>
      </c>
      <c r="C36" s="350"/>
      <c r="D36" s="352" t="s">
        <v>104</v>
      </c>
      <c r="E36" s="350"/>
      <c r="F36" s="130" t="s">
        <v>0</v>
      </c>
      <c r="H36" s="362" t="s">
        <v>19</v>
      </c>
      <c r="I36" s="363"/>
      <c r="J36" s="352" t="s">
        <v>104</v>
      </c>
      <c r="K36" s="353"/>
      <c r="L36" s="130" t="s">
        <v>0</v>
      </c>
      <c r="N36" s="360" t="s">
        <v>22</v>
      </c>
      <c r="O36" s="350"/>
      <c r="P36" s="130" t="s">
        <v>0</v>
      </c>
    </row>
    <row r="37" spans="1:16" x14ac:dyDescent="0.25">
      <c r="A37" s="365"/>
      <c r="B37" s="355" t="str">
        <f>B5</f>
        <v>jan</v>
      </c>
      <c r="C37" s="357"/>
      <c r="D37" s="355" t="str">
        <f>B5</f>
        <v>jan</v>
      </c>
      <c r="E37" s="357"/>
      <c r="F37" s="131" t="str">
        <f>F5</f>
        <v>2023/2022</v>
      </c>
      <c r="H37" s="358" t="str">
        <f>B5</f>
        <v>jan</v>
      </c>
      <c r="I37" s="357"/>
      <c r="J37" s="355" t="str">
        <f>B5</f>
        <v>jan</v>
      </c>
      <c r="K37" s="356"/>
      <c r="L37" s="131" t="str">
        <f>L5</f>
        <v>2023/2022</v>
      </c>
      <c r="N37" s="358" t="str">
        <f>B5</f>
        <v>jan</v>
      </c>
      <c r="O37" s="356"/>
      <c r="P37" s="131" t="str">
        <f>P5</f>
        <v>2023/2022</v>
      </c>
    </row>
    <row r="38" spans="1:16" ht="19.5" customHeight="1" thickBot="1" x14ac:dyDescent="0.3">
      <c r="A38" s="366"/>
      <c r="B38" s="99">
        <f>B6</f>
        <v>2022</v>
      </c>
      <c r="C38" s="134">
        <f>C6</f>
        <v>2023</v>
      </c>
      <c r="D38" s="99">
        <f>B6</f>
        <v>2022</v>
      </c>
      <c r="E38" s="134">
        <f>C6</f>
        <v>2023</v>
      </c>
      <c r="F38" s="132" t="s">
        <v>1</v>
      </c>
      <c r="H38" s="25">
        <f>B6</f>
        <v>2022</v>
      </c>
      <c r="I38" s="134">
        <f>C6</f>
        <v>2023</v>
      </c>
      <c r="J38" s="99">
        <f>B6</f>
        <v>2022</v>
      </c>
      <c r="K38" s="134">
        <f>C6</f>
        <v>2023</v>
      </c>
      <c r="L38" s="259">
        <v>1000</v>
      </c>
      <c r="N38" s="25">
        <f>B6</f>
        <v>2022</v>
      </c>
      <c r="O38" s="134">
        <f>C6</f>
        <v>2023</v>
      </c>
      <c r="P38" s="132"/>
    </row>
    <row r="39" spans="1:16" ht="20.100000000000001" customHeight="1" x14ac:dyDescent="0.25">
      <c r="A39" s="38" t="s">
        <v>167</v>
      </c>
      <c r="B39" s="39">
        <v>5590</v>
      </c>
      <c r="C39" s="147">
        <v>6046.41</v>
      </c>
      <c r="D39" s="247">
        <f t="shared" ref="D39:D61" si="19">B39/$B$62</f>
        <v>0.26174112632029434</v>
      </c>
      <c r="E39" s="246">
        <f t="shared" ref="E39:E61" si="20">C39/$C$62</f>
        <v>0.25439801880886181</v>
      </c>
      <c r="F39" s="52">
        <f>(C39-B39)/B39</f>
        <v>8.1647584973166348E-2</v>
      </c>
      <c r="H39" s="39">
        <v>1203.192</v>
      </c>
      <c r="I39" s="147">
        <v>1385.05</v>
      </c>
      <c r="J39" s="247">
        <f t="shared" ref="J39:J61" si="21">H39/$H$62</f>
        <v>0.24848885881889354</v>
      </c>
      <c r="K39" s="246">
        <f t="shared" ref="K39:K61" si="22">I39/$I$62</f>
        <v>0.23995952886470323</v>
      </c>
      <c r="L39" s="52">
        <f>(I39-H39)/H39</f>
        <v>0.15114628421731524</v>
      </c>
      <c r="N39" s="27">
        <f t="shared" ref="N39:N62" si="23">(H39/B39)*10</f>
        <v>2.1524007155635063</v>
      </c>
      <c r="O39" s="151">
        <f t="shared" ref="O39:O62" si="24">(I39/C39)*10</f>
        <v>2.290698116733731</v>
      </c>
      <c r="P39" s="61">
        <f t="shared" si="8"/>
        <v>6.4252627389606659E-2</v>
      </c>
    </row>
    <row r="40" spans="1:16" ht="20.100000000000001" customHeight="1" x14ac:dyDescent="0.25">
      <c r="A40" s="38" t="s">
        <v>166</v>
      </c>
      <c r="B40" s="19">
        <v>4766.03</v>
      </c>
      <c r="C40" s="140">
        <v>4663.6900000000005</v>
      </c>
      <c r="D40" s="247">
        <f t="shared" si="19"/>
        <v>0.22316029700828488</v>
      </c>
      <c r="E40" s="215">
        <f t="shared" si="20"/>
        <v>0.19622114549603828</v>
      </c>
      <c r="F40" s="52">
        <f t="shared" ref="F40:F62" si="25">(C40-B40)/B40</f>
        <v>-2.1472798114992822E-2</v>
      </c>
      <c r="H40" s="19">
        <v>1125.0419999999999</v>
      </c>
      <c r="I40" s="140">
        <v>1149.289</v>
      </c>
      <c r="J40" s="247">
        <f t="shared" si="21"/>
        <v>0.23234895403503814</v>
      </c>
      <c r="K40" s="215">
        <f t="shared" si="22"/>
        <v>0.19911400091649106</v>
      </c>
      <c r="L40" s="52">
        <f t="shared" ref="L40:L62" si="26">(I40-H40)/H40</f>
        <v>2.1552084277742585E-2</v>
      </c>
      <c r="N40" s="27">
        <f t="shared" si="23"/>
        <v>2.3605432613726727</v>
      </c>
      <c r="O40" s="152">
        <f t="shared" si="24"/>
        <v>2.4643340359243431</v>
      </c>
      <c r="P40" s="52">
        <f t="shared" si="8"/>
        <v>4.396902028870902E-2</v>
      </c>
    </row>
    <row r="41" spans="1:16" ht="20.100000000000001" customHeight="1" x14ac:dyDescent="0.25">
      <c r="A41" s="38" t="s">
        <v>161</v>
      </c>
      <c r="B41" s="19">
        <v>1856.1599999999999</v>
      </c>
      <c r="C41" s="140">
        <v>3360.8100000000004</v>
      </c>
      <c r="D41" s="247">
        <f t="shared" si="19"/>
        <v>8.69111644062035E-2</v>
      </c>
      <c r="E41" s="215">
        <f t="shared" si="20"/>
        <v>0.14140347836038425</v>
      </c>
      <c r="F41" s="52">
        <f t="shared" si="25"/>
        <v>0.81062516162399834</v>
      </c>
      <c r="H41" s="19">
        <v>415.51900000000001</v>
      </c>
      <c r="I41" s="140">
        <v>890.36299999999994</v>
      </c>
      <c r="J41" s="247">
        <f t="shared" si="21"/>
        <v>8.5814934048404429E-2</v>
      </c>
      <c r="K41" s="215">
        <f t="shared" si="22"/>
        <v>0.15425514313458991</v>
      </c>
      <c r="L41" s="52">
        <f t="shared" si="26"/>
        <v>1.142773254652615</v>
      </c>
      <c r="N41" s="27">
        <f t="shared" si="23"/>
        <v>2.2385947332126541</v>
      </c>
      <c r="O41" s="152">
        <f t="shared" si="24"/>
        <v>2.6492512221756059</v>
      </c>
      <c r="P41" s="52">
        <f t="shared" si="8"/>
        <v>0.18344387345788582</v>
      </c>
    </row>
    <row r="42" spans="1:16" ht="20.100000000000001" customHeight="1" x14ac:dyDescent="0.25">
      <c r="A42" s="38" t="s">
        <v>172</v>
      </c>
      <c r="B42" s="19">
        <v>2145.69</v>
      </c>
      <c r="C42" s="140">
        <v>2745.2599999999998</v>
      </c>
      <c r="D42" s="247">
        <f t="shared" si="19"/>
        <v>0.10046785641041009</v>
      </c>
      <c r="E42" s="215">
        <f t="shared" si="20"/>
        <v>0.11550468875170819</v>
      </c>
      <c r="F42" s="52">
        <f t="shared" si="25"/>
        <v>0.27942992696987901</v>
      </c>
      <c r="H42" s="19">
        <v>420.91699999999997</v>
      </c>
      <c r="I42" s="140">
        <v>636.46899999999994</v>
      </c>
      <c r="J42" s="247">
        <f t="shared" si="21"/>
        <v>8.6929754343007773E-2</v>
      </c>
      <c r="K42" s="215">
        <f t="shared" si="22"/>
        <v>0.11026807795891036</v>
      </c>
      <c r="L42" s="52">
        <f t="shared" si="26"/>
        <v>0.51210096052190812</v>
      </c>
      <c r="N42" s="27">
        <f t="shared" si="23"/>
        <v>1.9616859844618744</v>
      </c>
      <c r="O42" s="152">
        <f t="shared" si="24"/>
        <v>2.3184288555546653</v>
      </c>
      <c r="P42" s="52">
        <f t="shared" si="8"/>
        <v>0.18185523774879386</v>
      </c>
    </row>
    <row r="43" spans="1:16" ht="20.100000000000001" customHeight="1" x14ac:dyDescent="0.25">
      <c r="A43" s="38" t="s">
        <v>156</v>
      </c>
      <c r="B43" s="19">
        <v>1555.95</v>
      </c>
      <c r="C43" s="140">
        <v>1972.0100000000002</v>
      </c>
      <c r="D43" s="247">
        <f t="shared" si="19"/>
        <v>7.2854401699116639E-2</v>
      </c>
      <c r="E43" s="215">
        <f t="shared" si="20"/>
        <v>8.2970793755511724E-2</v>
      </c>
      <c r="F43" s="52">
        <f t="shared" si="25"/>
        <v>0.26739933802500093</v>
      </c>
      <c r="H43" s="19">
        <v>273.86799999999999</v>
      </c>
      <c r="I43" s="140">
        <v>367.15699999999998</v>
      </c>
      <c r="J43" s="247">
        <f t="shared" si="21"/>
        <v>5.656050471330655E-2</v>
      </c>
      <c r="K43" s="215">
        <f t="shared" si="22"/>
        <v>6.3609848553754622E-2</v>
      </c>
      <c r="L43" s="52">
        <f t="shared" si="26"/>
        <v>0.34063490440650235</v>
      </c>
      <c r="N43" s="27">
        <f t="shared" si="23"/>
        <v>1.7601336803881873</v>
      </c>
      <c r="O43" s="152">
        <f t="shared" si="24"/>
        <v>1.8618414713921327</v>
      </c>
      <c r="P43" s="52">
        <f t="shared" ref="P43:P50" si="27">(O43-N43)/N43</f>
        <v>5.7784128635908143E-2</v>
      </c>
    </row>
    <row r="44" spans="1:16" ht="20.100000000000001" customHeight="1" x14ac:dyDescent="0.25">
      <c r="A44" s="38" t="s">
        <v>162</v>
      </c>
      <c r="B44" s="19">
        <v>1484</v>
      </c>
      <c r="C44" s="140">
        <v>1134.1699999999998</v>
      </c>
      <c r="D44" s="247">
        <f t="shared" si="19"/>
        <v>6.948547968860766E-2</v>
      </c>
      <c r="E44" s="215">
        <f t="shared" si="20"/>
        <v>4.7719324523551453E-2</v>
      </c>
      <c r="F44" s="52">
        <f t="shared" ref="F44:F55" si="28">(C44-B44)/B44</f>
        <v>-0.23573450134770899</v>
      </c>
      <c r="H44" s="19">
        <v>328.99</v>
      </c>
      <c r="I44" s="140">
        <v>278.19200000000001</v>
      </c>
      <c r="J44" s="247">
        <f t="shared" si="21"/>
        <v>6.7944558859124551E-2</v>
      </c>
      <c r="K44" s="215">
        <f t="shared" si="22"/>
        <v>4.8196686945546754E-2</v>
      </c>
      <c r="L44" s="52">
        <f t="shared" ref="L44:L55" si="29">(I44-H44)/H44</f>
        <v>-0.15440590899419435</v>
      </c>
      <c r="N44" s="27">
        <f t="shared" si="23"/>
        <v>2.2169137466307278</v>
      </c>
      <c r="O44" s="152">
        <f t="shared" si="24"/>
        <v>2.4528245324774951</v>
      </c>
      <c r="P44" s="52">
        <f t="shared" si="27"/>
        <v>0.10641405702197715</v>
      </c>
    </row>
    <row r="45" spans="1:16" ht="20.100000000000001" customHeight="1" x14ac:dyDescent="0.25">
      <c r="A45" s="38" t="s">
        <v>171</v>
      </c>
      <c r="B45" s="19">
        <v>793.33</v>
      </c>
      <c r="C45" s="140">
        <v>670.94</v>
      </c>
      <c r="D45" s="247">
        <f t="shared" si="19"/>
        <v>3.7146169542697519E-2</v>
      </c>
      <c r="E45" s="215">
        <f t="shared" si="20"/>
        <v>2.8229280968313057E-2</v>
      </c>
      <c r="F45" s="52">
        <f t="shared" si="28"/>
        <v>-0.15427375745276239</v>
      </c>
      <c r="H45" s="19">
        <v>224.22299999999998</v>
      </c>
      <c r="I45" s="140">
        <v>192.203</v>
      </c>
      <c r="J45" s="247">
        <f t="shared" si="21"/>
        <v>4.6307586312865079E-2</v>
      </c>
      <c r="K45" s="215">
        <f t="shared" si="22"/>
        <v>3.3299116513037477E-2</v>
      </c>
      <c r="L45" s="52">
        <f t="shared" si="29"/>
        <v>-0.14280426182862591</v>
      </c>
      <c r="N45" s="27">
        <f t="shared" si="23"/>
        <v>2.8263522115639139</v>
      </c>
      <c r="O45" s="152">
        <f t="shared" si="24"/>
        <v>2.8646823859063404</v>
      </c>
      <c r="P45" s="52">
        <f t="shared" si="27"/>
        <v>1.3561711872143891E-2</v>
      </c>
    </row>
    <row r="46" spans="1:16" ht="20.100000000000001" customHeight="1" x14ac:dyDescent="0.25">
      <c r="A46" s="38" t="s">
        <v>168</v>
      </c>
      <c r="B46" s="19">
        <v>499.31999999999994</v>
      </c>
      <c r="C46" s="140">
        <v>653.24</v>
      </c>
      <c r="D46" s="247">
        <f t="shared" si="19"/>
        <v>2.3379710052638527E-2</v>
      </c>
      <c r="E46" s="215">
        <f t="shared" si="20"/>
        <v>2.7484567174025726E-2</v>
      </c>
      <c r="F46" s="52">
        <f t="shared" si="28"/>
        <v>0.30825923255627674</v>
      </c>
      <c r="H46" s="19">
        <v>129.95599999999999</v>
      </c>
      <c r="I46" s="140">
        <v>190.18100000000001</v>
      </c>
      <c r="J46" s="247">
        <f t="shared" si="21"/>
        <v>2.6839123046586186E-2</v>
      </c>
      <c r="K46" s="215">
        <f t="shared" si="22"/>
        <v>3.2948805573097095E-2</v>
      </c>
      <c r="L46" s="52">
        <f t="shared" si="29"/>
        <v>0.4634260826741361</v>
      </c>
      <c r="N46" s="27">
        <f t="shared" si="23"/>
        <v>2.6026596170792278</v>
      </c>
      <c r="O46" s="152">
        <f t="shared" si="24"/>
        <v>2.911349580552324</v>
      </c>
      <c r="P46" s="52">
        <f t="shared" si="27"/>
        <v>0.11860558386021915</v>
      </c>
    </row>
    <row r="47" spans="1:16" ht="20.100000000000001" customHeight="1" x14ac:dyDescent="0.25">
      <c r="A47" s="38" t="s">
        <v>169</v>
      </c>
      <c r="B47" s="19">
        <v>307.83999999999997</v>
      </c>
      <c r="C47" s="140">
        <v>648.20000000000005</v>
      </c>
      <c r="D47" s="247">
        <f t="shared" si="19"/>
        <v>1.4414022956429231E-2</v>
      </c>
      <c r="E47" s="215">
        <f t="shared" si="20"/>
        <v>2.7272513076669336E-2</v>
      </c>
      <c r="F47" s="52">
        <f t="shared" si="28"/>
        <v>1.1056392931392935</v>
      </c>
      <c r="H47" s="19">
        <v>99.343999999999994</v>
      </c>
      <c r="I47" s="140">
        <v>187.89099999999999</v>
      </c>
      <c r="J47" s="247">
        <f t="shared" si="21"/>
        <v>2.0516989134322833E-2</v>
      </c>
      <c r="K47" s="215">
        <f t="shared" si="22"/>
        <v>3.2552063707388147E-2</v>
      </c>
      <c r="L47" s="52">
        <f t="shared" si="29"/>
        <v>0.89131703978096311</v>
      </c>
      <c r="N47" s="27">
        <f t="shared" si="23"/>
        <v>3.2271309771309769</v>
      </c>
      <c r="O47" s="152">
        <f t="shared" si="24"/>
        <v>2.898657821659981</v>
      </c>
      <c r="P47" s="52">
        <f t="shared" si="27"/>
        <v>-0.10178488502596168</v>
      </c>
    </row>
    <row r="48" spans="1:16" ht="20.100000000000001" customHeight="1" x14ac:dyDescent="0.25">
      <c r="A48" s="38" t="s">
        <v>164</v>
      </c>
      <c r="B48" s="19">
        <v>1481.3000000000002</v>
      </c>
      <c r="C48" s="140">
        <v>618.09</v>
      </c>
      <c r="D48" s="247">
        <f t="shared" si="19"/>
        <v>6.9359057319901982E-2</v>
      </c>
      <c r="E48" s="215">
        <f t="shared" si="20"/>
        <v>2.6005658141867553E-2</v>
      </c>
      <c r="F48" s="52">
        <f t="shared" si="28"/>
        <v>-0.58273813542158914</v>
      </c>
      <c r="H48" s="19">
        <v>394.512</v>
      </c>
      <c r="I48" s="140">
        <v>170.44099999999997</v>
      </c>
      <c r="J48" s="247">
        <f t="shared" si="21"/>
        <v>8.1476469815589966E-2</v>
      </c>
      <c r="K48" s="215">
        <f t="shared" si="22"/>
        <v>2.9528856040741402E-2</v>
      </c>
      <c r="L48" s="52">
        <f t="shared" si="29"/>
        <v>-0.56797004907328552</v>
      </c>
      <c r="N48" s="27">
        <f t="shared" si="23"/>
        <v>2.663282252075879</v>
      </c>
      <c r="O48" s="152">
        <f t="shared" si="24"/>
        <v>2.7575433998285033</v>
      </c>
      <c r="P48" s="52">
        <f t="shared" si="27"/>
        <v>3.5392849435749073E-2</v>
      </c>
    </row>
    <row r="49" spans="1:16" ht="20.100000000000001" customHeight="1" x14ac:dyDescent="0.25">
      <c r="A49" s="38" t="s">
        <v>179</v>
      </c>
      <c r="B49" s="19">
        <v>324.05999999999995</v>
      </c>
      <c r="C49" s="140">
        <v>499.34999999999997</v>
      </c>
      <c r="D49" s="247">
        <f t="shared" si="19"/>
        <v>1.517349363065377E-2</v>
      </c>
      <c r="E49" s="215">
        <f t="shared" si="20"/>
        <v>2.1009764586292549E-2</v>
      </c>
      <c r="F49" s="52">
        <f t="shared" si="28"/>
        <v>0.54091834845399012</v>
      </c>
      <c r="H49" s="19">
        <v>84.039000000000001</v>
      </c>
      <c r="I49" s="140">
        <v>131.916</v>
      </c>
      <c r="J49" s="247">
        <f t="shared" si="21"/>
        <v>1.7356128702884489E-2</v>
      </c>
      <c r="K49" s="215">
        <f t="shared" si="22"/>
        <v>2.2854410461511276E-2</v>
      </c>
      <c r="L49" s="52">
        <f t="shared" si="29"/>
        <v>0.56969978224395812</v>
      </c>
      <c r="N49" s="27">
        <f t="shared" ref="N49" si="30">(H49/B49)*10</f>
        <v>2.5933160525828551</v>
      </c>
      <c r="O49" s="152">
        <f t="shared" ref="O49" si="31">(I49/C49)*10</f>
        <v>2.6417542805647343</v>
      </c>
      <c r="P49" s="52">
        <f t="shared" ref="P49" si="32">(O49-N49)/N49</f>
        <v>1.8678104403678949E-2</v>
      </c>
    </row>
    <row r="50" spans="1:16" ht="20.100000000000001" customHeight="1" x14ac:dyDescent="0.25">
      <c r="A50" s="38" t="s">
        <v>180</v>
      </c>
      <c r="B50" s="19">
        <v>203.18</v>
      </c>
      <c r="C50" s="140">
        <v>348.82</v>
      </c>
      <c r="D50" s="247">
        <f t="shared" si="19"/>
        <v>9.5135173606006092E-3</v>
      </c>
      <c r="E50" s="215">
        <f t="shared" si="20"/>
        <v>1.4676331396796971E-2</v>
      </c>
      <c r="F50" s="52">
        <f t="shared" si="28"/>
        <v>0.71680283492469721</v>
      </c>
      <c r="H50" s="19">
        <v>63.151000000000003</v>
      </c>
      <c r="I50" s="140">
        <v>96.861999999999995</v>
      </c>
      <c r="J50" s="247">
        <f t="shared" si="21"/>
        <v>1.3042240908576475E-2</v>
      </c>
      <c r="K50" s="215">
        <f t="shared" si="22"/>
        <v>1.6781314670873172E-2</v>
      </c>
      <c r="L50" s="52">
        <f t="shared" si="29"/>
        <v>0.53381577488875853</v>
      </c>
      <c r="N50" s="27">
        <f t="shared" si="23"/>
        <v>3.1081307215277092</v>
      </c>
      <c r="O50" s="152">
        <f t="shared" si="24"/>
        <v>2.7768476578177852</v>
      </c>
      <c r="P50" s="52">
        <f t="shared" si="27"/>
        <v>-0.10658594936672794</v>
      </c>
    </row>
    <row r="51" spans="1:16" ht="20.100000000000001" customHeight="1" x14ac:dyDescent="0.25">
      <c r="A51" s="38" t="s">
        <v>186</v>
      </c>
      <c r="B51" s="19">
        <v>164.39</v>
      </c>
      <c r="C51" s="140">
        <v>161.91999999999999</v>
      </c>
      <c r="D51" s="247">
        <f t="shared" si="19"/>
        <v>7.6972493301955608E-3</v>
      </c>
      <c r="E51" s="215">
        <f t="shared" si="20"/>
        <v>6.8126586198307588E-3</v>
      </c>
      <c r="F51" s="52">
        <f t="shared" si="28"/>
        <v>-1.5025244844576915E-2</v>
      </c>
      <c r="H51" s="19">
        <v>34.15</v>
      </c>
      <c r="I51" s="140">
        <v>43.26</v>
      </c>
      <c r="J51" s="247">
        <f t="shared" si="21"/>
        <v>7.0528182772701398E-3</v>
      </c>
      <c r="K51" s="215">
        <f t="shared" si="22"/>
        <v>7.4947830177156506E-3</v>
      </c>
      <c r="L51" s="52">
        <f t="shared" si="29"/>
        <v>0.26676427525622254</v>
      </c>
      <c r="N51" s="27">
        <f t="shared" ref="N51" si="33">(H51/B51)*10</f>
        <v>2.0773769694020321</v>
      </c>
      <c r="O51" s="152">
        <f t="shared" ref="O51" si="34">(I51/C51)*10</f>
        <v>2.6716897233201582</v>
      </c>
      <c r="P51" s="52">
        <f t="shared" ref="P51" si="35">(O51-N51)/N51</f>
        <v>0.28608806329897724</v>
      </c>
    </row>
    <row r="52" spans="1:16" ht="20.100000000000001" customHeight="1" x14ac:dyDescent="0.25">
      <c r="A52" s="38" t="s">
        <v>185</v>
      </c>
      <c r="B52" s="19">
        <v>48.139999999999993</v>
      </c>
      <c r="C52" s="140">
        <v>145.73000000000002</v>
      </c>
      <c r="D52" s="247">
        <f t="shared" si="19"/>
        <v>2.2540640109228924E-3</v>
      </c>
      <c r="E52" s="215">
        <f t="shared" si="20"/>
        <v>6.1314769062990162E-3</v>
      </c>
      <c r="F52" s="52">
        <f t="shared" si="28"/>
        <v>2.0272122974657258</v>
      </c>
      <c r="H52" s="19">
        <v>9.5380000000000003</v>
      </c>
      <c r="I52" s="140">
        <v>25.413999999999998</v>
      </c>
      <c r="J52" s="247">
        <f t="shared" si="21"/>
        <v>1.9698325249956836E-3</v>
      </c>
      <c r="K52" s="215">
        <f t="shared" si="22"/>
        <v>4.4029684607541737E-3</v>
      </c>
      <c r="L52" s="52">
        <f t="shared" si="29"/>
        <v>1.6644998951562169</v>
      </c>
      <c r="N52" s="27">
        <f t="shared" ref="N52:N53" si="36">(H52/B52)*10</f>
        <v>1.9813045284586626</v>
      </c>
      <c r="O52" s="152">
        <f t="shared" ref="O52:O53" si="37">(I52/C52)*10</f>
        <v>1.7439099704933778</v>
      </c>
      <c r="P52" s="52">
        <f t="shared" ref="P52:P53" si="38">(O52-N52)/N52</f>
        <v>-0.11981729943854902</v>
      </c>
    </row>
    <row r="53" spans="1:16" ht="20.100000000000001" customHeight="1" x14ac:dyDescent="0.25">
      <c r="A53" s="38" t="s">
        <v>183</v>
      </c>
      <c r="B53" s="19">
        <v>50.81</v>
      </c>
      <c r="C53" s="140">
        <v>36.340000000000003</v>
      </c>
      <c r="D53" s="247">
        <f t="shared" si="19"/>
        <v>2.379081686642962E-3</v>
      </c>
      <c r="E53" s="215">
        <f t="shared" si="20"/>
        <v>1.5289773607006535E-3</v>
      </c>
      <c r="F53" s="52">
        <f t="shared" si="28"/>
        <v>-0.28478645935839397</v>
      </c>
      <c r="H53" s="19">
        <v>14.684999999999999</v>
      </c>
      <c r="I53" s="140">
        <v>8.6499999999999986</v>
      </c>
      <c r="J53" s="247">
        <f t="shared" si="21"/>
        <v>3.0328151215728255E-3</v>
      </c>
      <c r="K53" s="215">
        <f t="shared" si="22"/>
        <v>1.498610104097096E-3</v>
      </c>
      <c r="L53" s="52">
        <f t="shared" si="29"/>
        <v>-0.41096356826693908</v>
      </c>
      <c r="N53" s="27">
        <f t="shared" si="36"/>
        <v>2.890179098602637</v>
      </c>
      <c r="O53" s="152">
        <f t="shared" si="37"/>
        <v>2.3802971931755632</v>
      </c>
      <c r="P53" s="52">
        <f t="shared" si="38"/>
        <v>-0.17641879206502978</v>
      </c>
    </row>
    <row r="54" spans="1:16" ht="20.100000000000001" customHeight="1" x14ac:dyDescent="0.25">
      <c r="A54" s="38" t="s">
        <v>188</v>
      </c>
      <c r="B54" s="19">
        <v>6.0000000000000005E-2</v>
      </c>
      <c r="C54" s="140">
        <v>18.34</v>
      </c>
      <c r="D54" s="247">
        <f t="shared" si="19"/>
        <v>2.8093859712375065E-6</v>
      </c>
      <c r="E54" s="215">
        <f t="shared" si="20"/>
        <v>7.7164129871353838E-4</v>
      </c>
      <c r="F54" s="52">
        <f t="shared" si="28"/>
        <v>304.66666666666669</v>
      </c>
      <c r="H54" s="19">
        <v>3.2000000000000001E-2</v>
      </c>
      <c r="I54" s="140">
        <v>7.370000000000001</v>
      </c>
      <c r="J54" s="247">
        <f t="shared" si="21"/>
        <v>6.6087901866074521E-6</v>
      </c>
      <c r="K54" s="215">
        <f t="shared" si="22"/>
        <v>1.2768504586353295E-3</v>
      </c>
      <c r="L54" s="52">
        <f t="shared" si="29"/>
        <v>229.31250000000003</v>
      </c>
      <c r="N54" s="27">
        <f t="shared" ref="N54" si="39">(H54/B54)*10</f>
        <v>5.333333333333333</v>
      </c>
      <c r="O54" s="152">
        <f t="shared" ref="O54" si="40">(I54/C54)*10</f>
        <v>4.018538713195202</v>
      </c>
      <c r="P54" s="52">
        <f t="shared" ref="P54" si="41">(O54-N54)/N54</f>
        <v>-0.24652399127589958</v>
      </c>
    </row>
    <row r="55" spans="1:16" ht="20.100000000000001" customHeight="1" x14ac:dyDescent="0.25">
      <c r="A55" s="38" t="s">
        <v>182</v>
      </c>
      <c r="B55" s="19">
        <v>68.849999999999994</v>
      </c>
      <c r="C55" s="140">
        <v>26.01</v>
      </c>
      <c r="D55" s="247">
        <f t="shared" si="19"/>
        <v>3.2237704019950383E-3</v>
      </c>
      <c r="E55" s="215">
        <f t="shared" si="20"/>
        <v>1.0943506095713812E-3</v>
      </c>
      <c r="F55" s="52">
        <f t="shared" si="28"/>
        <v>-0.62222222222222212</v>
      </c>
      <c r="H55" s="19">
        <v>12.702999999999999</v>
      </c>
      <c r="I55" s="140">
        <v>5.4600000000000009</v>
      </c>
      <c r="J55" s="247">
        <f t="shared" si="21"/>
        <v>2.6234831793898266E-3</v>
      </c>
      <c r="K55" s="215">
        <f t="shared" si="22"/>
        <v>9.4594348767284935E-4</v>
      </c>
      <c r="L55" s="52">
        <f t="shared" si="29"/>
        <v>-0.57018027237660385</v>
      </c>
      <c r="N55" s="27">
        <f t="shared" ref="N55" si="42">(H55/B55)*10</f>
        <v>1.8450254175744372</v>
      </c>
      <c r="O55" s="152">
        <f t="shared" ref="O55" si="43">(I55/C55)*10</f>
        <v>2.0991926182237601</v>
      </c>
      <c r="P55" s="52">
        <f t="shared" ref="P55" si="44">(O55-N55)/N55</f>
        <v>0.13775810253251899</v>
      </c>
    </row>
    <row r="56" spans="1:16" ht="20.100000000000001" customHeight="1" x14ac:dyDescent="0.25">
      <c r="A56" s="38" t="s">
        <v>187</v>
      </c>
      <c r="B56" s="19">
        <v>0.54</v>
      </c>
      <c r="C56" s="140">
        <v>4.8099999999999996</v>
      </c>
      <c r="D56" s="247">
        <f t="shared" si="19"/>
        <v>2.528447374113756E-5</v>
      </c>
      <c r="E56" s="215">
        <f t="shared" si="20"/>
        <v>2.0237702545322352E-4</v>
      </c>
      <c r="F56" s="52">
        <f t="shared" ref="F56:F59" si="45">(C56-B56)/B56</f>
        <v>7.9074074074074057</v>
      </c>
      <c r="H56" s="19">
        <v>0.39400000000000002</v>
      </c>
      <c r="I56" s="140">
        <v>2.1509999999999998</v>
      </c>
      <c r="J56" s="247">
        <f t="shared" si="21"/>
        <v>8.1370729172604257E-5</v>
      </c>
      <c r="K56" s="215">
        <f t="shared" si="22"/>
        <v>3.7266015420957846E-4</v>
      </c>
      <c r="L56" s="52">
        <f t="shared" ref="L56:L59" si="46">(I56-H56)/H56</f>
        <v>4.4593908629441614</v>
      </c>
      <c r="N56" s="27">
        <f t="shared" si="23"/>
        <v>7.2962962962962958</v>
      </c>
      <c r="O56" s="152">
        <f t="shared" si="24"/>
        <v>4.4719334719334718</v>
      </c>
      <c r="P56" s="52">
        <f t="shared" ref="P56" si="47">(O56-N56)/N56</f>
        <v>-0.38709541247612311</v>
      </c>
    </row>
    <row r="57" spans="1:16" ht="20.100000000000001" customHeight="1" x14ac:dyDescent="0.25">
      <c r="A57" s="38" t="s">
        <v>190</v>
      </c>
      <c r="B57" s="19">
        <v>4.68</v>
      </c>
      <c r="C57" s="140">
        <v>9.0699999999999985</v>
      </c>
      <c r="D57" s="247">
        <f t="shared" si="19"/>
        <v>2.191321057565255E-4</v>
      </c>
      <c r="E57" s="215">
        <f t="shared" si="20"/>
        <v>3.8161322679017404E-4</v>
      </c>
      <c r="F57" s="52">
        <f t="shared" si="45"/>
        <v>0.93803418803418781</v>
      </c>
      <c r="H57" s="19">
        <v>1.8019999999999998</v>
      </c>
      <c r="I57" s="140">
        <v>1.538</v>
      </c>
      <c r="J57" s="247">
        <f t="shared" si="21"/>
        <v>3.7215749738333208E-4</v>
      </c>
      <c r="K57" s="215">
        <f t="shared" si="22"/>
        <v>2.6645807400015422E-4</v>
      </c>
      <c r="L57" s="52">
        <f t="shared" si="46"/>
        <v>-0.14650388457269689</v>
      </c>
      <c r="N57" s="27">
        <f t="shared" ref="N57:N59" si="48">(H57/B57)*10</f>
        <v>3.8504273504273501</v>
      </c>
      <c r="O57" s="152">
        <f t="shared" ref="O57:O59" si="49">(I57/C57)*10</f>
        <v>1.6957001102535836</v>
      </c>
      <c r="P57" s="52">
        <f t="shared" ref="P57:P59" si="50">(O57-N57)/N57</f>
        <v>-0.55960729656011254</v>
      </c>
    </row>
    <row r="58" spans="1:16" ht="20.100000000000001" customHeight="1" x14ac:dyDescent="0.25">
      <c r="A58" s="38" t="s">
        <v>184</v>
      </c>
      <c r="B58" s="19">
        <v>1.01</v>
      </c>
      <c r="C58" s="140">
        <v>2.14</v>
      </c>
      <c r="D58" s="247">
        <f t="shared" si="19"/>
        <v>4.7291330515831357E-5</v>
      </c>
      <c r="E58" s="215">
        <f t="shared" si="20"/>
        <v>9.0038842925134797E-5</v>
      </c>
      <c r="F58" s="52">
        <f t="shared" si="45"/>
        <v>1.1188118811881189</v>
      </c>
      <c r="H58" s="19">
        <v>0.38100000000000001</v>
      </c>
      <c r="I58" s="140">
        <v>0.95300000000000007</v>
      </c>
      <c r="J58" s="247">
        <f t="shared" si="21"/>
        <v>7.8685908159294968E-5</v>
      </c>
      <c r="K58" s="215">
        <f t="shared" si="22"/>
        <v>1.6510698603520611E-4</v>
      </c>
      <c r="L58" s="52">
        <f t="shared" si="46"/>
        <v>1.5013123359580054</v>
      </c>
      <c r="N58" s="27">
        <f t="shared" ref="N58" si="51">(H58/B58)*10</f>
        <v>3.7722772277227721</v>
      </c>
      <c r="O58" s="152">
        <f t="shared" ref="O58" si="52">(I58/C58)*10</f>
        <v>4.4532710280373831</v>
      </c>
      <c r="P58" s="52">
        <f t="shared" ref="P58" si="53">(O58-N58)/N58</f>
        <v>0.18052591556896513</v>
      </c>
    </row>
    <row r="59" spans="1:16" ht="20.100000000000001" customHeight="1" x14ac:dyDescent="0.25">
      <c r="A59" s="38" t="s">
        <v>181</v>
      </c>
      <c r="B59" s="19">
        <v>0.70000000000000007</v>
      </c>
      <c r="C59" s="140">
        <v>0.60000000000000009</v>
      </c>
      <c r="D59" s="247">
        <f t="shared" si="19"/>
        <v>3.2776169664437582E-5</v>
      </c>
      <c r="E59" s="215">
        <f t="shared" si="20"/>
        <v>2.5244535399570504E-5</v>
      </c>
      <c r="F59" s="52">
        <f t="shared" si="45"/>
        <v>-0.14285714285714282</v>
      </c>
      <c r="H59" s="19">
        <v>0.45399999999999996</v>
      </c>
      <c r="I59" s="140">
        <v>0.55700000000000005</v>
      </c>
      <c r="J59" s="247">
        <f t="shared" si="21"/>
        <v>9.376221077249321E-5</v>
      </c>
      <c r="K59" s="215">
        <f t="shared" si="22"/>
        <v>9.6500095720471982E-5</v>
      </c>
      <c r="L59" s="52">
        <f t="shared" si="46"/>
        <v>0.22687224669603545</v>
      </c>
      <c r="N59" s="27">
        <f t="shared" si="48"/>
        <v>6.4857142857142849</v>
      </c>
      <c r="O59" s="152">
        <f t="shared" si="49"/>
        <v>9.2833333333333314</v>
      </c>
      <c r="P59" s="52">
        <f t="shared" si="50"/>
        <v>0.43135095447870769</v>
      </c>
    </row>
    <row r="60" spans="1:16" ht="20.100000000000001" customHeight="1" x14ac:dyDescent="0.25">
      <c r="A60" s="38" t="s">
        <v>189</v>
      </c>
      <c r="B60" s="19">
        <v>1.4</v>
      </c>
      <c r="C60" s="140">
        <v>1</v>
      </c>
      <c r="D60" s="247">
        <f t="shared" si="19"/>
        <v>6.5552339328875151E-5</v>
      </c>
      <c r="E60" s="215">
        <f t="shared" si="20"/>
        <v>4.2074225665950835E-5</v>
      </c>
      <c r="F60" s="52">
        <f t="shared" ref="F60:F61" si="54">(C60-B60)/B60</f>
        <v>-0.28571428571428564</v>
      </c>
      <c r="H60" s="19">
        <v>0.34700000000000003</v>
      </c>
      <c r="I60" s="140">
        <v>0.34600000000000003</v>
      </c>
      <c r="J60" s="247">
        <f t="shared" si="21"/>
        <v>7.1664068586024566E-5</v>
      </c>
      <c r="K60" s="215">
        <f t="shared" si="22"/>
        <v>5.9944404163883852E-5</v>
      </c>
      <c r="L60" s="52">
        <f t="shared" ref="L60:L61" si="55">(I60-H60)/H60</f>
        <v>-2.8818443804034606E-3</v>
      </c>
      <c r="N60" s="27">
        <f t="shared" ref="N60:N61" si="56">(H60/B60)*10</f>
        <v>2.4785714285714286</v>
      </c>
      <c r="O60" s="152"/>
      <c r="P60" s="52">
        <f t="shared" ref="P60:P61" si="57">(O60-N60)/N60</f>
        <v>-1</v>
      </c>
    </row>
    <row r="61" spans="1:16" ht="20.100000000000001" customHeight="1" thickBot="1" x14ac:dyDescent="0.3">
      <c r="A61" s="8" t="s">
        <v>17</v>
      </c>
      <c r="B61" s="19">
        <f>B62-SUM(B39:B60)</f>
        <v>9.5399999999935972</v>
      </c>
      <c r="C61" s="140">
        <f>C62-SUM(C39:C60)</f>
        <v>0.5700000000106229</v>
      </c>
      <c r="D61" s="247">
        <f t="shared" si="19"/>
        <v>4.4669236942646376E-4</v>
      </c>
      <c r="E61" s="215">
        <f t="shared" si="20"/>
        <v>2.3982308630038926E-5</v>
      </c>
      <c r="F61" s="52">
        <f t="shared" si="54"/>
        <v>-0.94025157232589041</v>
      </c>
      <c r="H61" s="19">
        <f>H62-SUM(H39:H60)</f>
        <v>4.7970000000013897</v>
      </c>
      <c r="I61" s="140">
        <f>I62-SUM(I39:I60)</f>
        <v>0.30200000000149885</v>
      </c>
      <c r="J61" s="247">
        <f t="shared" si="21"/>
        <v>9.9069895391141029E-4</v>
      </c>
      <c r="K61" s="215">
        <f t="shared" si="22"/>
        <v>5.2321416351395292E-5</v>
      </c>
      <c r="L61" s="52">
        <f t="shared" si="55"/>
        <v>-0.93704398582417936</v>
      </c>
      <c r="N61" s="27">
        <f t="shared" si="56"/>
        <v>5.0283018867972835</v>
      </c>
      <c r="O61" s="152">
        <f t="shared" ref="O61" si="58">(I61/C61)*10</f>
        <v>5.2982456139626422</v>
      </c>
      <c r="P61" s="52">
        <f t="shared" si="57"/>
        <v>5.3684868817074155E-2</v>
      </c>
    </row>
    <row r="62" spans="1:16" ht="26.25" customHeight="1" thickBot="1" x14ac:dyDescent="0.3">
      <c r="A62" s="12" t="s">
        <v>18</v>
      </c>
      <c r="B62" s="17">
        <v>21356.98</v>
      </c>
      <c r="C62" s="145">
        <v>23767.520000000004</v>
      </c>
      <c r="D62" s="253">
        <f>SUM(D39:D61)</f>
        <v>0.99999999999999978</v>
      </c>
      <c r="E62" s="254">
        <f>SUM(E39:E61)</f>
        <v>1.0000000000000002</v>
      </c>
      <c r="F62" s="57">
        <f t="shared" si="25"/>
        <v>0.11286895431844786</v>
      </c>
      <c r="G62" s="1"/>
      <c r="H62" s="17">
        <v>4842.0360000000001</v>
      </c>
      <c r="I62" s="145">
        <v>5772.0149999999994</v>
      </c>
      <c r="J62" s="253">
        <f>SUM(J39:J61)</f>
        <v>1.0000000000000002</v>
      </c>
      <c r="K62" s="254">
        <f>SUM(K39:K61)</f>
        <v>1.0000000000000004</v>
      </c>
      <c r="L62" s="57">
        <f t="shared" si="26"/>
        <v>0.19206362777971897</v>
      </c>
      <c r="M62" s="1"/>
      <c r="N62" s="29">
        <f t="shared" si="23"/>
        <v>2.2671913351044952</v>
      </c>
      <c r="O62" s="146">
        <f t="shared" si="24"/>
        <v>2.428530616572532</v>
      </c>
      <c r="P62" s="57">
        <f t="shared" si="8"/>
        <v>7.1162622655577781E-2</v>
      </c>
    </row>
    <row r="64" spans="1:16" ht="15.75" thickBot="1" x14ac:dyDescent="0.3"/>
    <row r="65" spans="1:16" x14ac:dyDescent="0.25">
      <c r="A65" s="364" t="s">
        <v>15</v>
      </c>
      <c r="B65" s="352" t="s">
        <v>1</v>
      </c>
      <c r="C65" s="350"/>
      <c r="D65" s="352" t="s">
        <v>104</v>
      </c>
      <c r="E65" s="350"/>
      <c r="F65" s="130" t="s">
        <v>0</v>
      </c>
      <c r="H65" s="362" t="s">
        <v>19</v>
      </c>
      <c r="I65" s="363"/>
      <c r="J65" s="352" t="s">
        <v>104</v>
      </c>
      <c r="K65" s="353"/>
      <c r="L65" s="130" t="s">
        <v>0</v>
      </c>
      <c r="N65" s="360" t="s">
        <v>22</v>
      </c>
      <c r="O65" s="350"/>
      <c r="P65" s="130" t="s">
        <v>0</v>
      </c>
    </row>
    <row r="66" spans="1:16" x14ac:dyDescent="0.25">
      <c r="A66" s="365"/>
      <c r="B66" s="355" t="str">
        <f>B5</f>
        <v>jan</v>
      </c>
      <c r="C66" s="357"/>
      <c r="D66" s="355" t="str">
        <f>B5</f>
        <v>jan</v>
      </c>
      <c r="E66" s="357"/>
      <c r="F66" s="131" t="str">
        <f>F37</f>
        <v>2023/2022</v>
      </c>
      <c r="H66" s="358" t="str">
        <f>B5</f>
        <v>jan</v>
      </c>
      <c r="I66" s="357"/>
      <c r="J66" s="355" t="str">
        <f>B5</f>
        <v>jan</v>
      </c>
      <c r="K66" s="356"/>
      <c r="L66" s="131" t="str">
        <f>L37</f>
        <v>2023/2022</v>
      </c>
      <c r="N66" s="358" t="str">
        <f>B5</f>
        <v>jan</v>
      </c>
      <c r="O66" s="356"/>
      <c r="P66" s="131" t="str">
        <f>P37</f>
        <v>2023/2022</v>
      </c>
    </row>
    <row r="67" spans="1:16" ht="19.5" customHeight="1" thickBot="1" x14ac:dyDescent="0.3">
      <c r="A67" s="366"/>
      <c r="B67" s="99">
        <f>B6</f>
        <v>2022</v>
      </c>
      <c r="C67" s="134">
        <f>C6</f>
        <v>2023</v>
      </c>
      <c r="D67" s="99">
        <f>B6</f>
        <v>2022</v>
      </c>
      <c r="E67" s="134">
        <f>C6</f>
        <v>2023</v>
      </c>
      <c r="F67" s="132" t="s">
        <v>1</v>
      </c>
      <c r="H67" s="25">
        <f>B6</f>
        <v>2022</v>
      </c>
      <c r="I67" s="134">
        <f>C6</f>
        <v>2023</v>
      </c>
      <c r="J67" s="99">
        <f>B6</f>
        <v>2022</v>
      </c>
      <c r="K67" s="134">
        <f>C6</f>
        <v>2023</v>
      </c>
      <c r="L67" s="259">
        <v>1000</v>
      </c>
      <c r="N67" s="25">
        <f>B6</f>
        <v>2022</v>
      </c>
      <c r="O67" s="134">
        <f>C6</f>
        <v>2023</v>
      </c>
      <c r="P67" s="132"/>
    </row>
    <row r="68" spans="1:16" ht="20.100000000000001" customHeight="1" x14ac:dyDescent="0.25">
      <c r="A68" s="38" t="s">
        <v>160</v>
      </c>
      <c r="B68" s="39">
        <v>4153.13</v>
      </c>
      <c r="C68" s="147">
        <v>6884.87</v>
      </c>
      <c r="D68" s="247">
        <f>B68/$B$96</f>
        <v>0.14950357224237898</v>
      </c>
      <c r="E68" s="246">
        <f>C68/$C$96</f>
        <v>0.22029032156914938</v>
      </c>
      <c r="F68" s="61">
        <f t="shared" ref="F68:F76" si="59">(C68-B68)/B68</f>
        <v>0.65775451286138398</v>
      </c>
      <c r="H68" s="19">
        <v>1005.2640000000001</v>
      </c>
      <c r="I68" s="147">
        <v>1687.0479999999998</v>
      </c>
      <c r="J68" s="261">
        <f>H68/$H$96</f>
        <v>0.13600480342928922</v>
      </c>
      <c r="K68" s="246">
        <f>I68/$I$96</f>
        <v>0.19675729412885706</v>
      </c>
      <c r="L68" s="61">
        <f t="shared" ref="L68:L76" si="60">(I68-H68)/H68</f>
        <v>0.67821388212449618</v>
      </c>
      <c r="N68" s="41">
        <f t="shared" ref="N68:N96" si="61">(H68/B68)*10</f>
        <v>2.4204973116661415</v>
      </c>
      <c r="O68" s="149">
        <f t="shared" ref="O68:O96" si="62">(I68/C68)*10</f>
        <v>2.4503701594946596</v>
      </c>
      <c r="P68" s="61">
        <f t="shared" si="8"/>
        <v>1.234161578471463E-2</v>
      </c>
    </row>
    <row r="69" spans="1:16" ht="20.100000000000001" customHeight="1" x14ac:dyDescent="0.25">
      <c r="A69" s="38" t="s">
        <v>159</v>
      </c>
      <c r="B69" s="19">
        <v>5001.96</v>
      </c>
      <c r="C69" s="140">
        <v>6227.1100000000006</v>
      </c>
      <c r="D69" s="247">
        <f t="shared" ref="D69:D95" si="63">B69/$B$96</f>
        <v>0.1800595907697303</v>
      </c>
      <c r="E69" s="215">
        <f t="shared" ref="E69:E95" si="64">C69/$C$96</f>
        <v>0.19924443952412552</v>
      </c>
      <c r="F69" s="52">
        <f t="shared" si="59"/>
        <v>0.24493398587753612</v>
      </c>
      <c r="H69" s="19">
        <v>1304.1969999999999</v>
      </c>
      <c r="I69" s="140">
        <v>1608.6779999999999</v>
      </c>
      <c r="J69" s="262">
        <f t="shared" ref="J69:J95" si="65">H69/$H$96</f>
        <v>0.17644823311893063</v>
      </c>
      <c r="K69" s="215">
        <f t="shared" ref="K69:K96" si="66">I69/$I$96</f>
        <v>0.1876171456915402</v>
      </c>
      <c r="L69" s="52">
        <f t="shared" si="60"/>
        <v>0.23346242937224976</v>
      </c>
      <c r="N69" s="40">
        <f t="shared" si="61"/>
        <v>2.6073719102111967</v>
      </c>
      <c r="O69" s="143">
        <f t="shared" si="62"/>
        <v>2.5833460465609241</v>
      </c>
      <c r="P69" s="52">
        <f t="shared" si="8"/>
        <v>-9.2145901994957462E-3</v>
      </c>
    </row>
    <row r="70" spans="1:16" ht="20.100000000000001" customHeight="1" x14ac:dyDescent="0.25">
      <c r="A70" s="38" t="s">
        <v>157</v>
      </c>
      <c r="B70" s="19">
        <v>4105.55</v>
      </c>
      <c r="C70" s="140">
        <v>3523.46</v>
      </c>
      <c r="D70" s="247">
        <f t="shared" si="63"/>
        <v>0.14779079658467206</v>
      </c>
      <c r="E70" s="215">
        <f t="shared" si="64"/>
        <v>0.11273766046941121</v>
      </c>
      <c r="F70" s="52">
        <f t="shared" si="59"/>
        <v>-0.14178124733592334</v>
      </c>
      <c r="H70" s="19">
        <v>1088.8869999999999</v>
      </c>
      <c r="I70" s="140">
        <v>989.47400000000005</v>
      </c>
      <c r="J70" s="262">
        <f t="shared" si="65"/>
        <v>0.14731837844756046</v>
      </c>
      <c r="K70" s="215">
        <f t="shared" si="66"/>
        <v>0.11540052615625444</v>
      </c>
      <c r="L70" s="52">
        <f t="shared" si="60"/>
        <v>-9.1297811434978934E-2</v>
      </c>
      <c r="N70" s="40">
        <f t="shared" si="61"/>
        <v>2.6522317350903042</v>
      </c>
      <c r="O70" s="143">
        <f t="shared" si="62"/>
        <v>2.8082453043315381</v>
      </c>
      <c r="P70" s="52">
        <f t="shared" si="8"/>
        <v>5.8823505946746346E-2</v>
      </c>
    </row>
    <row r="71" spans="1:16" ht="20.100000000000001" customHeight="1" x14ac:dyDescent="0.25">
      <c r="A71" s="38" t="s">
        <v>163</v>
      </c>
      <c r="B71" s="19">
        <v>4391.41</v>
      </c>
      <c r="C71" s="140">
        <v>2181.5299999999997</v>
      </c>
      <c r="D71" s="247">
        <f t="shared" si="63"/>
        <v>0.15808112969757881</v>
      </c>
      <c r="E71" s="215">
        <f t="shared" si="64"/>
        <v>6.9800874266724919E-2</v>
      </c>
      <c r="F71" s="52">
        <f t="shared" si="59"/>
        <v>-0.50322789263585044</v>
      </c>
      <c r="H71" s="19">
        <v>1280.2660000000001</v>
      </c>
      <c r="I71" s="140">
        <v>695.35699999999997</v>
      </c>
      <c r="J71" s="262">
        <f t="shared" si="65"/>
        <v>0.17321054535644603</v>
      </c>
      <c r="K71" s="215">
        <f t="shared" si="66"/>
        <v>8.10982033549488E-2</v>
      </c>
      <c r="L71" s="52">
        <f t="shared" si="60"/>
        <v>-0.45686521394772656</v>
      </c>
      <c r="N71" s="40">
        <f t="shared" si="61"/>
        <v>2.9153870852414148</v>
      </c>
      <c r="O71" s="143">
        <f t="shared" si="62"/>
        <v>3.1874739288481022</v>
      </c>
      <c r="P71" s="52">
        <f t="shared" si="8"/>
        <v>9.3327862013272492E-2</v>
      </c>
    </row>
    <row r="72" spans="1:16" ht="20.100000000000001" customHeight="1" x14ac:dyDescent="0.25">
      <c r="A72" s="38" t="s">
        <v>158</v>
      </c>
      <c r="B72" s="19">
        <v>1533.6</v>
      </c>
      <c r="C72" s="140">
        <v>2790.56</v>
      </c>
      <c r="D72" s="247">
        <f t="shared" si="63"/>
        <v>5.5206236836051942E-2</v>
      </c>
      <c r="E72" s="215">
        <f t="shared" si="64"/>
        <v>8.9287576927088746E-2</v>
      </c>
      <c r="F72" s="52">
        <f t="shared" si="59"/>
        <v>0.81961398017736053</v>
      </c>
      <c r="H72" s="19">
        <v>390.09099999999995</v>
      </c>
      <c r="I72" s="140">
        <v>659.48</v>
      </c>
      <c r="J72" s="262">
        <f t="shared" si="65"/>
        <v>5.2776434622681057E-2</v>
      </c>
      <c r="K72" s="215">
        <f t="shared" si="66"/>
        <v>7.6913935070074282E-2</v>
      </c>
      <c r="L72" s="52">
        <f t="shared" si="60"/>
        <v>0.69057989033328149</v>
      </c>
      <c r="N72" s="40">
        <f t="shared" si="61"/>
        <v>2.543629368805425</v>
      </c>
      <c r="O72" s="143">
        <f t="shared" si="62"/>
        <v>2.3632532538271889</v>
      </c>
      <c r="P72" s="52">
        <f t="shared" ref="P72:P76" si="67">(O72-N72)/N72</f>
        <v>-7.0912892102258943E-2</v>
      </c>
    </row>
    <row r="73" spans="1:16" ht="20.100000000000001" customHeight="1" x14ac:dyDescent="0.25">
      <c r="A73" s="38" t="s">
        <v>170</v>
      </c>
      <c r="B73" s="19">
        <v>802.95</v>
      </c>
      <c r="C73" s="140">
        <v>1946.22</v>
      </c>
      <c r="D73" s="247">
        <f t="shared" si="63"/>
        <v>2.8904439141567498E-2</v>
      </c>
      <c r="E73" s="215">
        <f t="shared" si="64"/>
        <v>6.2271826431626147E-2</v>
      </c>
      <c r="F73" s="52">
        <f t="shared" si="59"/>
        <v>1.4238371006912012</v>
      </c>
      <c r="H73" s="19">
        <v>192.23500000000001</v>
      </c>
      <c r="I73" s="140">
        <v>548.55700000000002</v>
      </c>
      <c r="J73" s="262">
        <f t="shared" si="65"/>
        <v>2.6007977394226205E-2</v>
      </c>
      <c r="K73" s="215">
        <f t="shared" si="66"/>
        <v>6.3977190332132491E-2</v>
      </c>
      <c r="L73" s="52">
        <f t="shared" si="60"/>
        <v>1.8535750513694176</v>
      </c>
      <c r="N73" s="40">
        <f t="shared" ref="N73" si="68">(H73/B73)*10</f>
        <v>2.394109222242979</v>
      </c>
      <c r="O73" s="143">
        <f t="shared" ref="O73" si="69">(I73/C73)*10</f>
        <v>2.8185765226952757</v>
      </c>
      <c r="P73" s="52">
        <f t="shared" ref="P73" si="70">(O73-N73)/N73</f>
        <v>0.17729654792216384</v>
      </c>
    </row>
    <row r="74" spans="1:16" ht="20.100000000000001" customHeight="1" x14ac:dyDescent="0.25">
      <c r="A74" s="38" t="s">
        <v>165</v>
      </c>
      <c r="B74" s="19">
        <v>1731.8799999999999</v>
      </c>
      <c r="C74" s="140">
        <v>1054.47</v>
      </c>
      <c r="D74" s="247">
        <f t="shared" si="63"/>
        <v>6.2343882010707903E-2</v>
      </c>
      <c r="E74" s="215">
        <f t="shared" si="64"/>
        <v>3.3739131658988619E-2</v>
      </c>
      <c r="F74" s="52">
        <f t="shared" si="59"/>
        <v>-0.39114141857403512</v>
      </c>
      <c r="H74" s="19">
        <v>609.93499999999995</v>
      </c>
      <c r="I74" s="140">
        <v>476.03399999999999</v>
      </c>
      <c r="J74" s="262">
        <f t="shared" si="65"/>
        <v>8.2519706047012031E-2</v>
      </c>
      <c r="K74" s="215">
        <f t="shared" si="66"/>
        <v>5.5518966711875624E-2</v>
      </c>
      <c r="L74" s="52">
        <f t="shared" si="60"/>
        <v>-0.21953322895062582</v>
      </c>
      <c r="N74" s="40">
        <f t="shared" si="61"/>
        <v>3.5218086703466751</v>
      </c>
      <c r="O74" s="143">
        <f t="shared" si="62"/>
        <v>4.514438533101937</v>
      </c>
      <c r="P74" s="52">
        <f t="shared" si="67"/>
        <v>0.28185229683631585</v>
      </c>
    </row>
    <row r="75" spans="1:16" ht="20.100000000000001" customHeight="1" x14ac:dyDescent="0.25">
      <c r="A75" s="38" t="s">
        <v>175</v>
      </c>
      <c r="B75" s="19">
        <v>1046.7399999999998</v>
      </c>
      <c r="C75" s="140">
        <v>1427.8799999999999</v>
      </c>
      <c r="D75" s="247">
        <f t="shared" si="63"/>
        <v>3.7680344513412234E-2</v>
      </c>
      <c r="E75" s="215">
        <f t="shared" si="64"/>
        <v>4.5686867633253352E-2</v>
      </c>
      <c r="F75" s="52">
        <f t="shared" si="59"/>
        <v>0.36412098515390656</v>
      </c>
      <c r="H75" s="19">
        <v>229.08499999999998</v>
      </c>
      <c r="I75" s="140">
        <v>354.68700000000001</v>
      </c>
      <c r="J75" s="262">
        <f t="shared" si="65"/>
        <v>3.0993510554042234E-2</v>
      </c>
      <c r="K75" s="215">
        <f t="shared" si="66"/>
        <v>4.1366490095528959E-2</v>
      </c>
      <c r="L75" s="52">
        <f t="shared" si="60"/>
        <v>0.54827684047406</v>
      </c>
      <c r="N75" s="40">
        <f t="shared" si="61"/>
        <v>2.188556852704588</v>
      </c>
      <c r="O75" s="143">
        <f t="shared" si="62"/>
        <v>2.4840112614505423</v>
      </c>
      <c r="P75" s="52">
        <f t="shared" si="67"/>
        <v>0.13499964982898929</v>
      </c>
    </row>
    <row r="76" spans="1:16" ht="20.100000000000001" customHeight="1" x14ac:dyDescent="0.25">
      <c r="A76" s="38" t="s">
        <v>176</v>
      </c>
      <c r="B76" s="19">
        <v>579.41000000000008</v>
      </c>
      <c r="C76" s="140">
        <v>780.58</v>
      </c>
      <c r="D76" s="247">
        <f t="shared" si="63"/>
        <v>2.0857489361748083E-2</v>
      </c>
      <c r="E76" s="215">
        <f t="shared" si="64"/>
        <v>2.4975666818755713E-2</v>
      </c>
      <c r="F76" s="52">
        <f t="shared" si="59"/>
        <v>0.34719801177059412</v>
      </c>
      <c r="H76" s="19">
        <v>156.58800000000002</v>
      </c>
      <c r="I76" s="140">
        <v>287.44499999999999</v>
      </c>
      <c r="J76" s="262">
        <f t="shared" si="65"/>
        <v>2.1185201259953147E-2</v>
      </c>
      <c r="K76" s="215">
        <f t="shared" si="66"/>
        <v>3.3524179757107871E-2</v>
      </c>
      <c r="L76" s="52">
        <f t="shared" si="60"/>
        <v>0.8356770633765036</v>
      </c>
      <c r="N76" s="40">
        <f t="shared" si="61"/>
        <v>2.7025422412454048</v>
      </c>
      <c r="O76" s="143">
        <f t="shared" si="62"/>
        <v>3.6824540726126727</v>
      </c>
      <c r="P76" s="52">
        <f t="shared" si="67"/>
        <v>0.36258890477719152</v>
      </c>
    </row>
    <row r="77" spans="1:16" ht="20.100000000000001" customHeight="1" x14ac:dyDescent="0.25">
      <c r="A77" s="38" t="s">
        <v>178</v>
      </c>
      <c r="B77" s="19">
        <v>210.02</v>
      </c>
      <c r="C77" s="140">
        <v>612.90000000000009</v>
      </c>
      <c r="D77" s="247">
        <f t="shared" si="63"/>
        <v>7.5602594289955853E-3</v>
      </c>
      <c r="E77" s="215">
        <f t="shared" si="64"/>
        <v>1.9610528316399829E-2</v>
      </c>
      <c r="F77" s="52">
        <f t="shared" ref="F77:F80" si="71">(C77-B77)/B77</f>
        <v>1.9182934958575377</v>
      </c>
      <c r="H77" s="19">
        <v>54.759</v>
      </c>
      <c r="I77" s="140">
        <v>152.512</v>
      </c>
      <c r="J77" s="262">
        <f t="shared" si="65"/>
        <v>7.4084887462243223E-3</v>
      </c>
      <c r="K77" s="215">
        <f t="shared" si="66"/>
        <v>1.7787193039071947E-2</v>
      </c>
      <c r="L77" s="52">
        <f t="shared" ref="L77:L80" si="72">(I77-H77)/H77</f>
        <v>1.7851494731459669</v>
      </c>
      <c r="N77" s="40">
        <f t="shared" si="61"/>
        <v>2.607323112084563</v>
      </c>
      <c r="O77" s="143">
        <f t="shared" si="62"/>
        <v>2.4883667808777936</v>
      </c>
      <c r="P77" s="52">
        <f t="shared" ref="P77:P80" si="73">(O77-N77)/N77</f>
        <v>-4.5623931554713774E-2</v>
      </c>
    </row>
    <row r="78" spans="1:16" ht="20.100000000000001" customHeight="1" x14ac:dyDescent="0.25">
      <c r="A78" s="38" t="s">
        <v>192</v>
      </c>
      <c r="B78" s="19">
        <v>364.48</v>
      </c>
      <c r="C78" s="140">
        <v>358.28999999999996</v>
      </c>
      <c r="D78" s="247">
        <f t="shared" si="63"/>
        <v>1.3120480700315736E-2</v>
      </c>
      <c r="E78" s="215">
        <f t="shared" si="64"/>
        <v>1.1463952015798487E-2</v>
      </c>
      <c r="F78" s="52">
        <f t="shared" si="71"/>
        <v>-1.6983099209833336E-2</v>
      </c>
      <c r="H78" s="19">
        <v>97.806000000000012</v>
      </c>
      <c r="I78" s="140">
        <v>111.325</v>
      </c>
      <c r="J78" s="262">
        <f t="shared" si="65"/>
        <v>1.3232430291152435E-2</v>
      </c>
      <c r="K78" s="215">
        <f t="shared" si="66"/>
        <v>1.298362925589255E-2</v>
      </c>
      <c r="L78" s="52">
        <f t="shared" si="72"/>
        <v>0.13822260393022912</v>
      </c>
      <c r="N78" s="40">
        <f t="shared" si="61"/>
        <v>2.6834394205443375</v>
      </c>
      <c r="O78" s="143">
        <f t="shared" si="62"/>
        <v>3.1071199307823276</v>
      </c>
      <c r="P78" s="52">
        <f t="shared" si="73"/>
        <v>0.15788711568977631</v>
      </c>
    </row>
    <row r="79" spans="1:16" ht="20.100000000000001" customHeight="1" x14ac:dyDescent="0.25">
      <c r="A79" s="38" t="s">
        <v>173</v>
      </c>
      <c r="B79" s="19">
        <v>35.56</v>
      </c>
      <c r="C79" s="140">
        <v>51.03</v>
      </c>
      <c r="D79" s="247">
        <f t="shared" si="63"/>
        <v>1.2800820174034997E-3</v>
      </c>
      <c r="E79" s="215">
        <f t="shared" si="64"/>
        <v>1.6327708598235977E-3</v>
      </c>
      <c r="F79" s="52">
        <f t="shared" si="71"/>
        <v>0.43503937007874011</v>
      </c>
      <c r="H79" s="19">
        <v>59.62</v>
      </c>
      <c r="I79" s="140">
        <v>99.197999999999993</v>
      </c>
      <c r="J79" s="262">
        <f t="shared" si="65"/>
        <v>8.0661461869262416E-3</v>
      </c>
      <c r="K79" s="215">
        <f t="shared" si="66"/>
        <v>1.1569279631044501E-2</v>
      </c>
      <c r="L79" s="52">
        <f t="shared" si="72"/>
        <v>0.66383763837638377</v>
      </c>
      <c r="N79" s="40">
        <f t="shared" si="61"/>
        <v>16.766029246344203</v>
      </c>
      <c r="O79" s="143">
        <f t="shared" si="62"/>
        <v>19.439153439153436</v>
      </c>
      <c r="P79" s="52">
        <f t="shared" si="73"/>
        <v>0.15943692770261045</v>
      </c>
    </row>
    <row r="80" spans="1:16" ht="20.100000000000001" customHeight="1" x14ac:dyDescent="0.25">
      <c r="A80" s="38" t="s">
        <v>197</v>
      </c>
      <c r="B80" s="19">
        <v>721.17000000000007</v>
      </c>
      <c r="C80" s="140">
        <v>400.5</v>
      </c>
      <c r="D80" s="247">
        <f t="shared" si="63"/>
        <v>2.5960538483995557E-2</v>
      </c>
      <c r="E80" s="215">
        <f t="shared" si="64"/>
        <v>1.2814515566516771E-2</v>
      </c>
      <c r="F80" s="52">
        <f t="shared" si="71"/>
        <v>-0.44465243978534885</v>
      </c>
      <c r="H80" s="19">
        <v>185.41300000000001</v>
      </c>
      <c r="I80" s="140">
        <v>95.701999999999998</v>
      </c>
      <c r="J80" s="262">
        <f t="shared" si="65"/>
        <v>2.5085011119700695E-2</v>
      </c>
      <c r="K80" s="215">
        <f t="shared" si="66"/>
        <v>1.1161547604288604E-2</v>
      </c>
      <c r="L80" s="52">
        <f t="shared" si="72"/>
        <v>-0.48384417489604292</v>
      </c>
      <c r="N80" s="40">
        <f t="shared" si="61"/>
        <v>2.5710026762067195</v>
      </c>
      <c r="O80" s="143">
        <f t="shared" si="62"/>
        <v>2.3895630461922597</v>
      </c>
      <c r="P80" s="52">
        <f t="shared" si="73"/>
        <v>-7.0571544593705945E-2</v>
      </c>
    </row>
    <row r="81" spans="1:16" ht="20.100000000000001" customHeight="1" x14ac:dyDescent="0.25">
      <c r="A81" s="38" t="s">
        <v>196</v>
      </c>
      <c r="B81" s="19">
        <v>54.86</v>
      </c>
      <c r="C81" s="140">
        <v>348.08</v>
      </c>
      <c r="D81" s="247">
        <f t="shared" si="63"/>
        <v>1.9748396927659166E-3</v>
      </c>
      <c r="E81" s="215">
        <f t="shared" si="64"/>
        <v>1.1137269858659571E-2</v>
      </c>
      <c r="F81" s="52">
        <f t="shared" ref="F81:F94" si="74">(C81-B81)/B81</f>
        <v>5.3448778709442211</v>
      </c>
      <c r="H81" s="19">
        <v>15.592000000000001</v>
      </c>
      <c r="I81" s="140">
        <v>92.182000000000002</v>
      </c>
      <c r="J81" s="262">
        <f t="shared" si="65"/>
        <v>2.1094825787748069E-3</v>
      </c>
      <c r="K81" s="215">
        <f t="shared" si="66"/>
        <v>1.0751016501834153E-2</v>
      </c>
      <c r="L81" s="52">
        <f t="shared" ref="L81:L94" si="75">(I81-H81)/H81</f>
        <v>4.9121344279117496</v>
      </c>
      <c r="N81" s="40">
        <f t="shared" si="61"/>
        <v>2.8421436383521694</v>
      </c>
      <c r="O81" s="143">
        <f t="shared" si="62"/>
        <v>2.6482992415536661</v>
      </c>
      <c r="P81" s="52">
        <f t="shared" ref="P81:P87" si="76">(O81-N81)/N81</f>
        <v>-6.8203589073665277E-2</v>
      </c>
    </row>
    <row r="82" spans="1:16" ht="20.100000000000001" customHeight="1" x14ac:dyDescent="0.25">
      <c r="A82" s="38" t="s">
        <v>177</v>
      </c>
      <c r="B82" s="19">
        <v>181.04</v>
      </c>
      <c r="C82" s="140">
        <v>254</v>
      </c>
      <c r="D82" s="247">
        <f t="shared" si="63"/>
        <v>6.5170429817415516E-3</v>
      </c>
      <c r="E82" s="215">
        <f t="shared" si="64"/>
        <v>8.1270585615362302E-3</v>
      </c>
      <c r="F82" s="52">
        <f t="shared" si="74"/>
        <v>0.40300486080424219</v>
      </c>
      <c r="H82" s="19">
        <v>56.036000000000001</v>
      </c>
      <c r="I82" s="140">
        <v>82.912000000000006</v>
      </c>
      <c r="J82" s="262">
        <f t="shared" si="65"/>
        <v>7.5812574258738502E-3</v>
      </c>
      <c r="K82" s="215">
        <f t="shared" si="66"/>
        <v>9.6698735132680277E-3</v>
      </c>
      <c r="L82" s="52">
        <f t="shared" si="75"/>
        <v>0.47962024412877441</v>
      </c>
      <c r="N82" s="40">
        <f t="shared" si="61"/>
        <v>3.0952275740167923</v>
      </c>
      <c r="O82" s="143">
        <f t="shared" si="62"/>
        <v>3.2642519685039373</v>
      </c>
      <c r="P82" s="52">
        <f t="shared" si="76"/>
        <v>5.4608066917611407E-2</v>
      </c>
    </row>
    <row r="83" spans="1:16" ht="20.100000000000001" customHeight="1" x14ac:dyDescent="0.25">
      <c r="A83" s="38" t="s">
        <v>203</v>
      </c>
      <c r="B83" s="19">
        <v>40.239999999999995</v>
      </c>
      <c r="C83" s="140">
        <v>164.25</v>
      </c>
      <c r="D83" s="247">
        <f t="shared" si="63"/>
        <v>1.4485517542271323E-3</v>
      </c>
      <c r="E83" s="215">
        <f t="shared" si="64"/>
        <v>5.2553912154815977E-3</v>
      </c>
      <c r="F83" s="52">
        <f t="shared" si="74"/>
        <v>3.0817594433399607</v>
      </c>
      <c r="H83" s="19">
        <v>13.273</v>
      </c>
      <c r="I83" s="140">
        <v>73.995999999999995</v>
      </c>
      <c r="J83" s="262">
        <f t="shared" si="65"/>
        <v>1.7957389858952032E-3</v>
      </c>
      <c r="K83" s="215">
        <f t="shared" si="66"/>
        <v>8.630016891255558E-3</v>
      </c>
      <c r="L83" s="52">
        <f t="shared" si="75"/>
        <v>4.5749265426052892</v>
      </c>
      <c r="N83" s="40">
        <f t="shared" si="61"/>
        <v>3.2984592445328036</v>
      </c>
      <c r="O83" s="143">
        <f t="shared" si="62"/>
        <v>4.5050837138508371</v>
      </c>
      <c r="P83" s="52">
        <f t="shared" si="76"/>
        <v>0.36581457579565779</v>
      </c>
    </row>
    <row r="84" spans="1:16" ht="20.100000000000001" customHeight="1" x14ac:dyDescent="0.25">
      <c r="A84" s="38" t="s">
        <v>206</v>
      </c>
      <c r="B84" s="19"/>
      <c r="C84" s="140">
        <v>270</v>
      </c>
      <c r="D84" s="247">
        <f t="shared" si="63"/>
        <v>0</v>
      </c>
      <c r="E84" s="215">
        <f t="shared" si="64"/>
        <v>8.6389992583259141E-3</v>
      </c>
      <c r="F84" s="52" t="e">
        <f t="shared" si="74"/>
        <v>#DIV/0!</v>
      </c>
      <c r="H84" s="19"/>
      <c r="I84" s="140">
        <v>71.88</v>
      </c>
      <c r="J84" s="262">
        <f t="shared" si="65"/>
        <v>0</v>
      </c>
      <c r="K84" s="215">
        <f t="shared" si="66"/>
        <v>8.383231717166463E-3</v>
      </c>
      <c r="L84" s="52" t="e">
        <f t="shared" si="75"/>
        <v>#DIV/0!</v>
      </c>
      <c r="N84" s="40" t="e">
        <f t="shared" ref="N84" si="77">(H84/B84)*10</f>
        <v>#DIV/0!</v>
      </c>
      <c r="O84" s="143">
        <f t="shared" ref="O84" si="78">(I84/C84)*10</f>
        <v>2.6622222222222218</v>
      </c>
      <c r="P84" s="52" t="e">
        <f t="shared" ref="P84" si="79">(O84-N84)/N84</f>
        <v>#DIV/0!</v>
      </c>
    </row>
    <row r="85" spans="1:16" ht="20.100000000000001" customHeight="1" x14ac:dyDescent="0.25">
      <c r="A85" s="38" t="s">
        <v>198</v>
      </c>
      <c r="B85" s="19">
        <v>54.370000000000005</v>
      </c>
      <c r="C85" s="140">
        <v>233.87</v>
      </c>
      <c r="D85" s="247">
        <f t="shared" si="63"/>
        <v>1.9572007673292545E-3</v>
      </c>
      <c r="E85" s="215">
        <f t="shared" si="64"/>
        <v>7.4829731723877095E-3</v>
      </c>
      <c r="F85" s="52">
        <f t="shared" si="74"/>
        <v>3.3014530071730732</v>
      </c>
      <c r="H85" s="19">
        <v>18.427000000000003</v>
      </c>
      <c r="I85" s="140">
        <v>70.814999999999998</v>
      </c>
      <c r="J85" s="262">
        <f t="shared" si="65"/>
        <v>2.4930371651541413E-3</v>
      </c>
      <c r="K85" s="215">
        <f t="shared" si="66"/>
        <v>8.2590227330431708E-3</v>
      </c>
      <c r="L85" s="52">
        <f t="shared" si="75"/>
        <v>2.8430021164595423</v>
      </c>
      <c r="N85" s="40">
        <f t="shared" si="61"/>
        <v>3.3891852124333277</v>
      </c>
      <c r="O85" s="143">
        <f t="shared" si="62"/>
        <v>3.0279642536451874</v>
      </c>
      <c r="P85" s="52">
        <f t="shared" si="76"/>
        <v>-0.10658047174966725</v>
      </c>
    </row>
    <row r="86" spans="1:16" ht="20.100000000000001" customHeight="1" x14ac:dyDescent="0.25">
      <c r="A86" s="38" t="s">
        <v>174</v>
      </c>
      <c r="B86" s="19">
        <v>51.699999999999996</v>
      </c>
      <c r="C86" s="140">
        <v>311.21999999999997</v>
      </c>
      <c r="D86" s="247">
        <f t="shared" si="63"/>
        <v>1.8610866226029508E-3</v>
      </c>
      <c r="E86" s="215">
        <f t="shared" si="64"/>
        <v>9.9578864784303361E-3</v>
      </c>
      <c r="F86" s="52">
        <f t="shared" si="74"/>
        <v>5.01972920696325</v>
      </c>
      <c r="H86" s="19">
        <v>11.073</v>
      </c>
      <c r="I86" s="140">
        <v>61.529000000000003</v>
      </c>
      <c r="J86" s="262">
        <f t="shared" si="65"/>
        <v>1.4980952151599175E-3</v>
      </c>
      <c r="K86" s="215">
        <f t="shared" si="66"/>
        <v>7.1760136940113434E-3</v>
      </c>
      <c r="L86" s="52">
        <f t="shared" si="75"/>
        <v>4.5566693759595411</v>
      </c>
      <c r="N86" s="40">
        <f t="shared" si="61"/>
        <v>2.1417794970986463</v>
      </c>
      <c r="O86" s="143">
        <f t="shared" si="62"/>
        <v>1.97702589807853</v>
      </c>
      <c r="P86" s="52">
        <f t="shared" si="76"/>
        <v>-7.6923697907884156E-2</v>
      </c>
    </row>
    <row r="87" spans="1:16" ht="20.100000000000001" customHeight="1" x14ac:dyDescent="0.25">
      <c r="A87" s="38" t="s">
        <v>194</v>
      </c>
      <c r="B87" s="19">
        <v>374.12</v>
      </c>
      <c r="C87" s="140">
        <v>323.72000000000003</v>
      </c>
      <c r="D87" s="247">
        <f t="shared" si="63"/>
        <v>1.3467499559926809E-2</v>
      </c>
      <c r="E87" s="215">
        <f t="shared" si="64"/>
        <v>1.0357840147797278E-2</v>
      </c>
      <c r="F87" s="52">
        <f t="shared" si="74"/>
        <v>-0.13471613386079326</v>
      </c>
      <c r="H87" s="19">
        <v>74.843000000000004</v>
      </c>
      <c r="I87" s="140">
        <v>61.453999999999994</v>
      </c>
      <c r="J87" s="262">
        <f t="shared" si="65"/>
        <v>1.0125705787791359E-2</v>
      </c>
      <c r="K87" s="215">
        <f t="shared" si="66"/>
        <v>7.1672665824533636E-3</v>
      </c>
      <c r="L87" s="52">
        <f t="shared" si="75"/>
        <v>-0.17889448579025438</v>
      </c>
      <c r="N87" s="40">
        <f t="shared" si="61"/>
        <v>2.000507858441142</v>
      </c>
      <c r="O87" s="143">
        <f t="shared" si="62"/>
        <v>1.8983689608303469</v>
      </c>
      <c r="P87" s="52">
        <f t="shared" si="76"/>
        <v>-5.1056484072191995E-2</v>
      </c>
    </row>
    <row r="88" spans="1:16" ht="20.100000000000001" customHeight="1" x14ac:dyDescent="0.25">
      <c r="A88" s="38" t="s">
        <v>209</v>
      </c>
      <c r="B88" s="19"/>
      <c r="C88" s="140">
        <v>241.88</v>
      </c>
      <c r="D88" s="247">
        <f t="shared" si="63"/>
        <v>0</v>
      </c>
      <c r="E88" s="215">
        <f t="shared" si="64"/>
        <v>7.7392634837180445E-3</v>
      </c>
      <c r="F88" s="52"/>
      <c r="H88" s="19"/>
      <c r="I88" s="140">
        <v>55.366</v>
      </c>
      <c r="J88" s="262">
        <f t="shared" ref="J88" si="80">H88/$H$96</f>
        <v>0</v>
      </c>
      <c r="K88" s="215">
        <f t="shared" ref="K88" si="81">I88/$I$96</f>
        <v>6.4572343802537339E-3</v>
      </c>
      <c r="L88" s="52"/>
      <c r="N88" s="40"/>
      <c r="O88" s="143">
        <f t="shared" ref="O88:O92" si="82">(I88/C88)*10</f>
        <v>2.2889862741855467</v>
      </c>
      <c r="P88" s="52"/>
    </row>
    <row r="89" spans="1:16" ht="20.100000000000001" customHeight="1" x14ac:dyDescent="0.25">
      <c r="A89" s="38" t="s">
        <v>202</v>
      </c>
      <c r="B89" s="19">
        <v>158.35</v>
      </c>
      <c r="C89" s="140">
        <v>167.72</v>
      </c>
      <c r="D89" s="247">
        <f t="shared" si="63"/>
        <v>5.7002527406030418E-3</v>
      </c>
      <c r="E89" s="215">
        <f t="shared" si="64"/>
        <v>5.3664183540978599E-3</v>
      </c>
      <c r="F89" s="52">
        <f t="shared" si="74"/>
        <v>5.9172718661193592E-2</v>
      </c>
      <c r="H89" s="19">
        <v>45.672999999999995</v>
      </c>
      <c r="I89" s="140">
        <v>49.354999999999997</v>
      </c>
      <c r="J89" s="262">
        <f t="shared" si="65"/>
        <v>6.179219973087592E-3</v>
      </c>
      <c r="K89" s="215">
        <f t="shared" si="66"/>
        <v>5.7561825459202945E-3</v>
      </c>
      <c r="L89" s="52">
        <f t="shared" si="75"/>
        <v>8.0616556827885238E-2</v>
      </c>
      <c r="N89" s="40">
        <f t="shared" ref="N89:N92" si="83">(H89/B89)*10</f>
        <v>2.8843069150615723</v>
      </c>
      <c r="O89" s="143">
        <f t="shared" si="82"/>
        <v>2.9427021225852612</v>
      </c>
      <c r="P89" s="52">
        <f t="shared" ref="P89:P92" si="84">(O89-N89)/N89</f>
        <v>2.0245836952633139E-2</v>
      </c>
    </row>
    <row r="90" spans="1:16" ht="20.100000000000001" customHeight="1" x14ac:dyDescent="0.25">
      <c r="A90" s="38" t="s">
        <v>195</v>
      </c>
      <c r="B90" s="19">
        <v>405.2</v>
      </c>
      <c r="C90" s="140">
        <v>168.79000000000002</v>
      </c>
      <c r="D90" s="247">
        <f t="shared" si="63"/>
        <v>1.4586311401909394E-2</v>
      </c>
      <c r="E90" s="215">
        <f t="shared" si="64"/>
        <v>5.4006543881956713E-3</v>
      </c>
      <c r="F90" s="52">
        <f t="shared" si="74"/>
        <v>-0.5834402764067127</v>
      </c>
      <c r="H90" s="19">
        <v>95.921000000000006</v>
      </c>
      <c r="I90" s="140">
        <v>30.597999999999999</v>
      </c>
      <c r="J90" s="262">
        <f t="shared" si="65"/>
        <v>1.2977403696681518E-2</v>
      </c>
      <c r="K90" s="215">
        <f t="shared" si="66"/>
        <v>3.568588259346959E-3</v>
      </c>
      <c r="L90" s="52">
        <f t="shared" si="75"/>
        <v>-0.68100832977137438</v>
      </c>
      <c r="N90" s="40">
        <f t="shared" si="83"/>
        <v>2.3672507403751237</v>
      </c>
      <c r="O90" s="143">
        <f t="shared" si="82"/>
        <v>1.8127851176017535</v>
      </c>
      <c r="P90" s="52">
        <f t="shared" si="84"/>
        <v>-0.23422344465525752</v>
      </c>
    </row>
    <row r="91" spans="1:16" ht="20.100000000000001" customHeight="1" x14ac:dyDescent="0.25">
      <c r="A91" s="38" t="s">
        <v>200</v>
      </c>
      <c r="B91" s="19">
        <v>77.17</v>
      </c>
      <c r="C91" s="140">
        <v>56.01</v>
      </c>
      <c r="D91" s="247">
        <f t="shared" si="63"/>
        <v>2.7779507672392599E-3</v>
      </c>
      <c r="E91" s="215">
        <f t="shared" si="64"/>
        <v>1.7921124016993866E-3</v>
      </c>
      <c r="F91" s="52">
        <f t="shared" si="74"/>
        <v>-0.27419981858235071</v>
      </c>
      <c r="H91" s="19">
        <v>34.350999999999999</v>
      </c>
      <c r="I91" s="140">
        <v>29.884</v>
      </c>
      <c r="J91" s="262">
        <f t="shared" si="65"/>
        <v>4.6474368947853634E-3</v>
      </c>
      <c r="K91" s="215">
        <f t="shared" si="66"/>
        <v>3.4853157573150055E-3</v>
      </c>
      <c r="L91" s="52">
        <f t="shared" si="75"/>
        <v>-0.13003988239061451</v>
      </c>
      <c r="N91" s="40">
        <f t="shared" si="83"/>
        <v>4.4513411947648045</v>
      </c>
      <c r="O91" s="143">
        <f t="shared" si="82"/>
        <v>5.3354758078914477</v>
      </c>
      <c r="P91" s="52">
        <f t="shared" si="84"/>
        <v>0.19862207241414534</v>
      </c>
    </row>
    <row r="92" spans="1:16" ht="20.100000000000001" customHeight="1" x14ac:dyDescent="0.25">
      <c r="A92" s="38" t="s">
        <v>214</v>
      </c>
      <c r="B92" s="19">
        <v>31.5</v>
      </c>
      <c r="C92" s="140">
        <v>163.05000000000001</v>
      </c>
      <c r="D92" s="247">
        <f t="shared" si="63"/>
        <v>1.133930920928297E-3</v>
      </c>
      <c r="E92" s="215">
        <f t="shared" si="64"/>
        <v>5.2169956632223714E-3</v>
      </c>
      <c r="F92" s="52">
        <f t="shared" si="74"/>
        <v>4.1761904761904765</v>
      </c>
      <c r="H92" s="19">
        <v>5.4</v>
      </c>
      <c r="I92" s="140">
        <v>25.330000000000002</v>
      </c>
      <c r="J92" s="262">
        <f t="shared" si="65"/>
        <v>7.3058016453206494E-4</v>
      </c>
      <c r="K92" s="215">
        <f t="shared" si="66"/>
        <v>2.9541911435145593E-3</v>
      </c>
      <c r="L92" s="52">
        <f t="shared" si="75"/>
        <v>3.6907407407407407</v>
      </c>
      <c r="N92" s="40">
        <f t="shared" si="83"/>
        <v>1.7142857142857144</v>
      </c>
      <c r="O92" s="143">
        <f t="shared" si="82"/>
        <v>1.553511192885618</v>
      </c>
      <c r="P92" s="52">
        <f t="shared" si="84"/>
        <v>-9.3785137483389569E-2</v>
      </c>
    </row>
    <row r="93" spans="1:16" ht="20.100000000000001" customHeight="1" x14ac:dyDescent="0.25">
      <c r="A93" s="38" t="s">
        <v>199</v>
      </c>
      <c r="B93" s="19">
        <v>44.400000000000006</v>
      </c>
      <c r="C93" s="140">
        <v>49.730000000000004</v>
      </c>
      <c r="D93" s="247">
        <f t="shared" si="63"/>
        <v>1.598302631403695E-3</v>
      </c>
      <c r="E93" s="215">
        <f t="shared" si="64"/>
        <v>1.5911756782094361E-3</v>
      </c>
      <c r="F93" s="52">
        <f t="shared" si="74"/>
        <v>0.12004504504504498</v>
      </c>
      <c r="H93" s="19">
        <v>13.643000000000001</v>
      </c>
      <c r="I93" s="140">
        <v>17.41</v>
      </c>
      <c r="J93" s="262">
        <f t="shared" si="65"/>
        <v>1.8457972564279558E-3</v>
      </c>
      <c r="K93" s="215">
        <f t="shared" si="66"/>
        <v>2.030496162992044E-3</v>
      </c>
      <c r="L93" s="52">
        <f t="shared" si="75"/>
        <v>0.27611229201788456</v>
      </c>
      <c r="N93" s="40">
        <f t="shared" ref="N93" si="85">(H93/B93)*10</f>
        <v>3.0727477477477478</v>
      </c>
      <c r="O93" s="143">
        <f t="shared" ref="O93" si="86">(I93/C93)*10</f>
        <v>3.5009048863864867</v>
      </c>
      <c r="P93" s="52">
        <f t="shared" ref="P93" si="87">(O93-N93)/N93</f>
        <v>0.13934015213340178</v>
      </c>
    </row>
    <row r="94" spans="1:16" ht="20.100000000000001" customHeight="1" x14ac:dyDescent="0.25">
      <c r="A94" s="38" t="s">
        <v>215</v>
      </c>
      <c r="B94" s="19">
        <v>136.79999999999998</v>
      </c>
      <c r="C94" s="140">
        <v>34.909999999999997</v>
      </c>
      <c r="D94" s="247">
        <f t="shared" si="63"/>
        <v>4.9244999994600318E-3</v>
      </c>
      <c r="E94" s="215">
        <f t="shared" si="64"/>
        <v>1.1169906078079912E-3</v>
      </c>
      <c r="F94" s="52">
        <f t="shared" si="74"/>
        <v>-0.74480994152046787</v>
      </c>
      <c r="H94" s="19">
        <v>25.838000000000001</v>
      </c>
      <c r="I94" s="140">
        <v>13.969000000000001</v>
      </c>
      <c r="J94" s="262">
        <f t="shared" si="65"/>
        <v>3.495690794662869E-3</v>
      </c>
      <c r="K94" s="215">
        <f t="shared" si="66"/>
        <v>1.6291786847119967E-3</v>
      </c>
      <c r="L94" s="52">
        <f t="shared" si="75"/>
        <v>-0.4593621797352736</v>
      </c>
      <c r="N94" s="40">
        <f t="shared" ref="N94" si="88">(H94/B94)*10</f>
        <v>1.8887426900584798</v>
      </c>
      <c r="O94" s="143">
        <f t="shared" ref="O94" si="89">(I94/C94)*10</f>
        <v>4.0014322543683765</v>
      </c>
      <c r="P94" s="52">
        <f t="shared" ref="P94" si="90">(O94-N94)/N94</f>
        <v>1.1185692870872119</v>
      </c>
    </row>
    <row r="95" spans="1:16" ht="20.100000000000001" customHeight="1" thickBot="1" x14ac:dyDescent="0.3">
      <c r="A95" s="8" t="s">
        <v>17</v>
      </c>
      <c r="B95" s="19">
        <f>B96-SUM(B68:B94)</f>
        <v>1491.8600000000006</v>
      </c>
      <c r="C95" s="140">
        <f>C96-SUM(C68:C94)</f>
        <v>226.98999999999796</v>
      </c>
      <c r="D95" s="247">
        <f t="shared" si="63"/>
        <v>5.3703688371304438E-2</v>
      </c>
      <c r="E95" s="215">
        <f t="shared" si="64"/>
        <v>7.2628386727680797E-3</v>
      </c>
      <c r="F95" s="52">
        <f>(C95-B95)/B95</f>
        <v>-0.84784765326505307</v>
      </c>
      <c r="H95" s="19">
        <f>H96-SUM(H68:H94)</f>
        <v>327.17000000000098</v>
      </c>
      <c r="I95" s="140">
        <f>I96-SUM(I68:I94)</f>
        <v>72.082000000002154</v>
      </c>
      <c r="J95" s="263">
        <f t="shared" si="65"/>
        <v>4.4263687487028962E-2</v>
      </c>
      <c r="K95" s="215">
        <f t="shared" si="66"/>
        <v>8.4067906042962024E-3</v>
      </c>
      <c r="L95" s="52">
        <f t="shared" ref="L95" si="91">(I95-H95)/H95</f>
        <v>-0.77968028853500648</v>
      </c>
      <c r="N95" s="40">
        <f t="shared" si="61"/>
        <v>2.1930341989194755</v>
      </c>
      <c r="O95" s="143">
        <f t="shared" si="62"/>
        <v>3.1755583946430592</v>
      </c>
      <c r="P95" s="52">
        <f t="shared" ref="P95" si="92">(O95-N95)/N95</f>
        <v>0.44802046233828952</v>
      </c>
    </row>
    <row r="96" spans="1:16" ht="26.25" customHeight="1" thickBot="1" x14ac:dyDescent="0.3">
      <c r="A96" s="12" t="s">
        <v>18</v>
      </c>
      <c r="B96" s="17">
        <v>27779.47</v>
      </c>
      <c r="C96" s="145">
        <v>31253.620000000006</v>
      </c>
      <c r="D96" s="243">
        <f>SUM(D68:D95)</f>
        <v>1.0000000000000002</v>
      </c>
      <c r="E96" s="244">
        <f>SUM(E68:E95)</f>
        <v>1</v>
      </c>
      <c r="F96" s="57">
        <f>(C96-B96)/B96</f>
        <v>0.12506178123628725</v>
      </c>
      <c r="G96" s="1"/>
      <c r="H96" s="17">
        <v>7391.3859999999986</v>
      </c>
      <c r="I96" s="145">
        <v>8574.259</v>
      </c>
      <c r="J96" s="255">
        <f t="shared" ref="J96" si="93">H96/$H$96</f>
        <v>1</v>
      </c>
      <c r="K96" s="244">
        <f t="shared" si="66"/>
        <v>1</v>
      </c>
      <c r="L96" s="57">
        <f>(I96-H96)/H96</f>
        <v>0.1600339909186182</v>
      </c>
      <c r="M96" s="1"/>
      <c r="N96" s="37">
        <f t="shared" si="61"/>
        <v>2.6607368679100061</v>
      </c>
      <c r="O96" s="150">
        <f t="shared" si="62"/>
        <v>2.7434450793220106</v>
      </c>
      <c r="P96" s="57">
        <f>(O96-N96)/N96</f>
        <v>3.1084701538702478E-2</v>
      </c>
    </row>
  </sheetData>
  <mergeCells count="33">
    <mergeCell ref="A65:A67"/>
    <mergeCell ref="B65:C65"/>
    <mergeCell ref="D65:E65"/>
    <mergeCell ref="H65:I65"/>
    <mergeCell ref="N65:O65"/>
    <mergeCell ref="B66:C66"/>
    <mergeCell ref="D66:E66"/>
    <mergeCell ref="H66:I66"/>
    <mergeCell ref="J66:K66"/>
    <mergeCell ref="N66:O66"/>
    <mergeCell ref="J65:K65"/>
    <mergeCell ref="A36:A38"/>
    <mergeCell ref="B36:C36"/>
    <mergeCell ref="D36:E36"/>
    <mergeCell ref="H36:I36"/>
    <mergeCell ref="N36:O36"/>
    <mergeCell ref="B37:C37"/>
    <mergeCell ref="D37:E37"/>
    <mergeCell ref="H37:I37"/>
    <mergeCell ref="J37:K37"/>
    <mergeCell ref="N37:O37"/>
    <mergeCell ref="J36:K36"/>
    <mergeCell ref="A4:A6"/>
    <mergeCell ref="B4:C4"/>
    <mergeCell ref="D4:E4"/>
    <mergeCell ref="H4:I4"/>
    <mergeCell ref="N4:O4"/>
    <mergeCell ref="B5:C5"/>
    <mergeCell ref="D5:E5"/>
    <mergeCell ref="H5:I5"/>
    <mergeCell ref="J5:K5"/>
    <mergeCell ref="N5:O5"/>
    <mergeCell ref="J4:K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ignoredErrors>
    <ignoredError sqref="D39:E45 J39:K46 D68:E82 J68:K82 D7:E13 J7:K13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339E4BE4-D6A9-4309-B1C8-AB112FE6782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P7:P33 L7:L33 F7:F33</xm:sqref>
        </x14:conditionalFormatting>
        <x14:conditionalFormatting xmlns:xm="http://schemas.microsoft.com/office/excel/2006/main">
          <x14:cfRule type="iconSet" priority="4" id="{93243F52-BB7E-4617-A17B-F690F41D2DF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1" id="{F60ED465-D335-4088-B79E-1D8D73D62D6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  <x14:conditionalFormatting xmlns:xm="http://schemas.microsoft.com/office/excel/2006/main">
          <x14:cfRule type="iconSet" priority="291" id="{F1D23D26-2FE4-4092-BA62-41E4E258590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296" id="{4E4CBE9E-3C66-4A34-8511-15EBDF59F49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Folha14">
    <pageSetUpPr fitToPage="1"/>
  </sheetPr>
  <dimension ref="A1:S19"/>
  <sheetViews>
    <sheetView showGridLines="0" workbookViewId="0">
      <selection activeCell="K7" sqref="K7:L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9" max="9" width="10.85546875" customWidth="1"/>
    <col min="10" max="10" width="2.140625" customWidth="1"/>
    <col min="15" max="15" width="10.85546875" customWidth="1"/>
    <col min="16" max="16" width="2" customWidth="1"/>
    <col min="17" max="18" width="9.140625" style="34"/>
    <col min="19" max="19" width="10.85546875" customWidth="1"/>
  </cols>
  <sheetData>
    <row r="1" spans="1:19" ht="15.75" x14ac:dyDescent="0.25">
      <c r="A1" s="30" t="s">
        <v>93</v>
      </c>
      <c r="B1" s="4"/>
    </row>
    <row r="3" spans="1:19" ht="15.75" thickBot="1" x14ac:dyDescent="0.3"/>
    <row r="4" spans="1:19" x14ac:dyDescent="0.25">
      <c r="A4" s="337" t="s">
        <v>16</v>
      </c>
      <c r="B4" s="330"/>
      <c r="C4" s="330"/>
      <c r="D4" s="330"/>
      <c r="E4" s="352" t="s">
        <v>1</v>
      </c>
      <c r="F4" s="353"/>
      <c r="G4" s="350" t="s">
        <v>104</v>
      </c>
      <c r="H4" s="350"/>
      <c r="I4" s="130" t="s">
        <v>0</v>
      </c>
      <c r="K4" s="354" t="s">
        <v>19</v>
      </c>
      <c r="L4" s="350"/>
      <c r="M4" s="348" t="s">
        <v>104</v>
      </c>
      <c r="N4" s="349"/>
      <c r="O4" s="130" t="s">
        <v>0</v>
      </c>
      <c r="Q4" s="360" t="s">
        <v>22</v>
      </c>
      <c r="R4" s="350"/>
      <c r="S4" s="130" t="s">
        <v>0</v>
      </c>
    </row>
    <row r="5" spans="1:19" x14ac:dyDescent="0.25">
      <c r="A5" s="351"/>
      <c r="B5" s="331"/>
      <c r="C5" s="331"/>
      <c r="D5" s="331"/>
      <c r="E5" s="355" t="s">
        <v>56</v>
      </c>
      <c r="F5" s="356"/>
      <c r="G5" s="357" t="str">
        <f>E5</f>
        <v>jan</v>
      </c>
      <c r="H5" s="357"/>
      <c r="I5" s="131" t="s">
        <v>136</v>
      </c>
      <c r="K5" s="358" t="str">
        <f>E5</f>
        <v>jan</v>
      </c>
      <c r="L5" s="357"/>
      <c r="M5" s="359" t="str">
        <f>E5</f>
        <v>jan</v>
      </c>
      <c r="N5" s="347"/>
      <c r="O5" s="131" t="str">
        <f>I5</f>
        <v>2023/2022</v>
      </c>
      <c r="Q5" s="358" t="str">
        <f>E5</f>
        <v>jan</v>
      </c>
      <c r="R5" s="356"/>
      <c r="S5" s="131" t="str">
        <f>O5</f>
        <v>2023/2022</v>
      </c>
    </row>
    <row r="6" spans="1:19" ht="15.75" thickBot="1" x14ac:dyDescent="0.3">
      <c r="A6" s="338"/>
      <c r="B6" s="361"/>
      <c r="C6" s="361"/>
      <c r="D6" s="361"/>
      <c r="E6" s="99">
        <v>2022</v>
      </c>
      <c r="F6" s="144">
        <v>2023</v>
      </c>
      <c r="G6" s="68">
        <f>E6</f>
        <v>2022</v>
      </c>
      <c r="H6" s="137">
        <f>F6</f>
        <v>2023</v>
      </c>
      <c r="I6" s="131" t="s">
        <v>1</v>
      </c>
      <c r="K6" s="16">
        <f>E6</f>
        <v>2022</v>
      </c>
      <c r="L6" s="138">
        <f>F6</f>
        <v>2023</v>
      </c>
      <c r="M6" s="136">
        <f>G6</f>
        <v>2022</v>
      </c>
      <c r="N6" s="137">
        <f>H6</f>
        <v>2023</v>
      </c>
      <c r="O6" s="260">
        <v>1000</v>
      </c>
      <c r="Q6" s="16">
        <f>E6</f>
        <v>2022</v>
      </c>
      <c r="R6" s="138">
        <f>F6</f>
        <v>2023</v>
      </c>
      <c r="S6" s="131"/>
    </row>
    <row r="7" spans="1:19" ht="24" customHeight="1" thickBot="1" x14ac:dyDescent="0.3">
      <c r="A7" s="12" t="s">
        <v>20</v>
      </c>
      <c r="B7" s="13"/>
      <c r="C7" s="13"/>
      <c r="D7" s="13"/>
      <c r="E7" s="17">
        <v>25181.829999999998</v>
      </c>
      <c r="F7" s="145">
        <v>23473.599999999999</v>
      </c>
      <c r="G7" s="243">
        <f>E7/E15</f>
        <v>0.30469324169807549</v>
      </c>
      <c r="H7" s="244">
        <f>F7/F15</f>
        <v>0.24937750175876069</v>
      </c>
      <c r="I7" s="164">
        <f t="shared" ref="I7:I18" si="0">(F7-E7)/E7</f>
        <v>-6.7835816539147456E-2</v>
      </c>
      <c r="J7" s="1"/>
      <c r="K7" s="17">
        <v>3456.2379999999998</v>
      </c>
      <c r="L7" s="145">
        <v>3057.35</v>
      </c>
      <c r="M7" s="243">
        <f>K7/K15</f>
        <v>0.32204438632639265</v>
      </c>
      <c r="N7" s="244">
        <f>L7/L15</f>
        <v>0.26142882673194939</v>
      </c>
      <c r="O7" s="164">
        <f t="shared" ref="O7:O18" si="1">(L7-K7)/K7</f>
        <v>-0.1154110336151619</v>
      </c>
      <c r="P7" s="1"/>
      <c r="Q7" s="187">
        <f t="shared" ref="Q7:Q18" si="2">(K7/E7)*10</f>
        <v>1.3725126410590494</v>
      </c>
      <c r="R7" s="188">
        <f t="shared" ref="R7:R18" si="3">(L7/F7)*10</f>
        <v>1.3024631926930681</v>
      </c>
      <c r="S7" s="55">
        <f>(R7-Q7)/Q7</f>
        <v>-5.1037379380294928E-2</v>
      </c>
    </row>
    <row r="8" spans="1:19" s="3" customFormat="1" ht="24" customHeight="1" x14ac:dyDescent="0.25">
      <c r="A8" s="46"/>
      <c r="B8" s="177" t="s">
        <v>33</v>
      </c>
      <c r="C8" s="177"/>
      <c r="D8" s="178"/>
      <c r="E8" s="180">
        <v>11233.559999999996</v>
      </c>
      <c r="F8" s="181">
        <v>10495.880000000001</v>
      </c>
      <c r="G8" s="245">
        <f>E8/E7</f>
        <v>0.44609784118151846</v>
      </c>
      <c r="H8" s="246">
        <f>F8/F7</f>
        <v>0.44713550541885361</v>
      </c>
      <c r="I8" s="206">
        <f t="shared" si="0"/>
        <v>-6.5667517688069957E-2</v>
      </c>
      <c r="K8" s="180">
        <v>2222.7699999999995</v>
      </c>
      <c r="L8" s="181">
        <v>1925.6859999999999</v>
      </c>
      <c r="M8" s="250">
        <f>K8/K7</f>
        <v>0.64311832692077331</v>
      </c>
      <c r="N8" s="246">
        <f>L8/L7</f>
        <v>0.62985461265475007</v>
      </c>
      <c r="O8" s="207">
        <f t="shared" si="1"/>
        <v>-0.1336548540784695</v>
      </c>
      <c r="Q8" s="189">
        <f t="shared" si="2"/>
        <v>1.9786870769373202</v>
      </c>
      <c r="R8" s="190">
        <f t="shared" si="3"/>
        <v>1.8347065705781695</v>
      </c>
      <c r="S8" s="182">
        <f t="shared" ref="S8:S18" si="4">(R8-Q8)/Q8</f>
        <v>-7.2765677826131345E-2</v>
      </c>
    </row>
    <row r="9" spans="1:19" ht="24" customHeight="1" x14ac:dyDescent="0.25">
      <c r="A9" s="8"/>
      <c r="B9" t="s">
        <v>37</v>
      </c>
      <c r="E9" s="19">
        <v>8570.9600000000009</v>
      </c>
      <c r="F9" s="140">
        <v>6935.4800000000014</v>
      </c>
      <c r="G9" s="247">
        <f>E9/E7</f>
        <v>0.34036287275388649</v>
      </c>
      <c r="H9" s="215">
        <f>F9/F7</f>
        <v>0.29545872810306056</v>
      </c>
      <c r="I9" s="182">
        <f t="shared" si="0"/>
        <v>-0.19081643129824424</v>
      </c>
      <c r="K9" s="19">
        <v>905.17700000000013</v>
      </c>
      <c r="L9" s="140">
        <v>785.3180000000001</v>
      </c>
      <c r="M9" s="247">
        <f>K9/K7</f>
        <v>0.26189660549996852</v>
      </c>
      <c r="N9" s="215">
        <f>L9/L7</f>
        <v>0.25686231540386284</v>
      </c>
      <c r="O9" s="182">
        <f t="shared" si="1"/>
        <v>-0.13241498624026021</v>
      </c>
      <c r="Q9" s="189">
        <f t="shared" si="2"/>
        <v>1.0560975666669778</v>
      </c>
      <c r="R9" s="190">
        <f t="shared" si="3"/>
        <v>1.1323196087365257</v>
      </c>
      <c r="S9" s="182">
        <f t="shared" si="4"/>
        <v>7.2173295797000131E-2</v>
      </c>
    </row>
    <row r="10" spans="1:19" ht="24" customHeight="1" thickBot="1" x14ac:dyDescent="0.3">
      <c r="A10" s="8"/>
      <c r="B10" t="s">
        <v>36</v>
      </c>
      <c r="E10" s="19">
        <v>5377.3100000000013</v>
      </c>
      <c r="F10" s="140">
        <v>6042.24</v>
      </c>
      <c r="G10" s="247">
        <f>E10/E7</f>
        <v>0.21353928606459505</v>
      </c>
      <c r="H10" s="215">
        <f>F10/F7</f>
        <v>0.25740576647808605</v>
      </c>
      <c r="I10" s="186">
        <f t="shared" si="0"/>
        <v>0.1236547641850662</v>
      </c>
      <c r="K10" s="19">
        <v>328.29100000000005</v>
      </c>
      <c r="L10" s="140">
        <v>346.346</v>
      </c>
      <c r="M10" s="247">
        <f>K10/K7</f>
        <v>9.4985067579258162E-2</v>
      </c>
      <c r="N10" s="215">
        <f>L10/L7</f>
        <v>0.11328307194138715</v>
      </c>
      <c r="O10" s="209">
        <f t="shared" si="1"/>
        <v>5.4996938691587484E-2</v>
      </c>
      <c r="Q10" s="189">
        <f t="shared" si="2"/>
        <v>0.6105115754903474</v>
      </c>
      <c r="R10" s="190">
        <f t="shared" si="3"/>
        <v>0.57320794936977015</v>
      </c>
      <c r="S10" s="182">
        <f t="shared" si="4"/>
        <v>-6.110224214932522E-2</v>
      </c>
    </row>
    <row r="11" spans="1:19" ht="24" customHeight="1" thickBot="1" x14ac:dyDescent="0.3">
      <c r="A11" s="12" t="s">
        <v>21</v>
      </c>
      <c r="B11" s="13"/>
      <c r="C11" s="13"/>
      <c r="D11" s="13"/>
      <c r="E11" s="17">
        <v>57464.67</v>
      </c>
      <c r="F11" s="145">
        <v>70655.179999999993</v>
      </c>
      <c r="G11" s="243">
        <f>E11/E15</f>
        <v>0.69530675830192445</v>
      </c>
      <c r="H11" s="244">
        <f>F11/F15</f>
        <v>0.75062249824123928</v>
      </c>
      <c r="I11" s="164">
        <f t="shared" si="0"/>
        <v>0.22954121201774927</v>
      </c>
      <c r="J11" s="1"/>
      <c r="K11" s="17">
        <v>7275.9410000000016</v>
      </c>
      <c r="L11" s="145">
        <v>8637.42</v>
      </c>
      <c r="M11" s="243">
        <f>K11/K15</f>
        <v>0.67795561367360713</v>
      </c>
      <c r="N11" s="244">
        <f>L11/L15</f>
        <v>0.73857117326805055</v>
      </c>
      <c r="O11" s="164">
        <f t="shared" si="1"/>
        <v>0.18712067621219003</v>
      </c>
      <c r="Q11" s="191">
        <f t="shared" si="2"/>
        <v>1.2661590156177704</v>
      </c>
      <c r="R11" s="192">
        <f t="shared" si="3"/>
        <v>1.2224751249660677</v>
      </c>
      <c r="S11" s="57">
        <f t="shared" si="4"/>
        <v>-3.4501109349514829E-2</v>
      </c>
    </row>
    <row r="12" spans="1:19" s="3" customFormat="1" ht="24" customHeight="1" x14ac:dyDescent="0.25">
      <c r="A12" s="46"/>
      <c r="B12" s="3" t="s">
        <v>33</v>
      </c>
      <c r="E12" s="31">
        <v>25157.02</v>
      </c>
      <c r="F12" s="141">
        <v>29008.519999999993</v>
      </c>
      <c r="G12" s="247">
        <f>E12/E11</f>
        <v>0.43778238002584896</v>
      </c>
      <c r="H12" s="215">
        <f>F12/F11</f>
        <v>0.41056466065191533</v>
      </c>
      <c r="I12" s="206">
        <f t="shared" si="0"/>
        <v>0.15309841944713615</v>
      </c>
      <c r="K12" s="31">
        <v>4604.3380000000025</v>
      </c>
      <c r="L12" s="141">
        <v>4343.7710000000006</v>
      </c>
      <c r="M12" s="247">
        <f>K12/K11</f>
        <v>0.63281684114810732</v>
      </c>
      <c r="N12" s="215">
        <f>L12/L11</f>
        <v>0.50290144510745116</v>
      </c>
      <c r="O12" s="206">
        <f t="shared" si="1"/>
        <v>-5.6591631630866737E-2</v>
      </c>
      <c r="Q12" s="189">
        <f t="shared" si="2"/>
        <v>1.8302398296777609</v>
      </c>
      <c r="R12" s="190">
        <f t="shared" si="3"/>
        <v>1.4974121396058817</v>
      </c>
      <c r="S12" s="182">
        <f t="shared" si="4"/>
        <v>-0.18184922253084074</v>
      </c>
    </row>
    <row r="13" spans="1:19" ht="24" customHeight="1" x14ac:dyDescent="0.25">
      <c r="A13" s="8"/>
      <c r="B13" s="3" t="s">
        <v>37</v>
      </c>
      <c r="D13" s="3"/>
      <c r="E13" s="19">
        <v>8632.8000000000011</v>
      </c>
      <c r="F13" s="140">
        <v>8640.9900000000016</v>
      </c>
      <c r="G13" s="247">
        <f>E13/E11</f>
        <v>0.15022795745629447</v>
      </c>
      <c r="H13" s="215">
        <f>F13/F11</f>
        <v>0.12229803957756533</v>
      </c>
      <c r="I13" s="182">
        <f t="shared" si="0"/>
        <v>9.4870725604676443E-4</v>
      </c>
      <c r="K13" s="19">
        <v>644.36900000000003</v>
      </c>
      <c r="L13" s="140">
        <v>769.71</v>
      </c>
      <c r="M13" s="247">
        <f>K13/K11</f>
        <v>8.8561603234550673E-2</v>
      </c>
      <c r="N13" s="215">
        <f>L13/L11</f>
        <v>8.9113415811665986E-2</v>
      </c>
      <c r="O13" s="182">
        <f t="shared" si="1"/>
        <v>0.19451742712638256</v>
      </c>
      <c r="Q13" s="189">
        <f t="shared" si="2"/>
        <v>0.74641946992864416</v>
      </c>
      <c r="R13" s="190">
        <f t="shared" si="3"/>
        <v>0.89076598861935952</v>
      </c>
      <c r="S13" s="182">
        <f t="shared" si="4"/>
        <v>0.19338525387677055</v>
      </c>
    </row>
    <row r="14" spans="1:19" ht="24" customHeight="1" thickBot="1" x14ac:dyDescent="0.3">
      <c r="A14" s="8"/>
      <c r="B14" t="s">
        <v>36</v>
      </c>
      <c r="E14" s="19">
        <v>23674.850000000002</v>
      </c>
      <c r="F14" s="140">
        <v>33005.670000000006</v>
      </c>
      <c r="G14" s="247">
        <f>E14/E11</f>
        <v>0.41198966251785668</v>
      </c>
      <c r="H14" s="215">
        <f>F14/F11</f>
        <v>0.46713729977051943</v>
      </c>
      <c r="I14" s="186">
        <f t="shared" si="0"/>
        <v>0.39412372200879847</v>
      </c>
      <c r="K14" s="19">
        <v>2027.2339999999997</v>
      </c>
      <c r="L14" s="140">
        <v>3523.9389999999999</v>
      </c>
      <c r="M14" s="247">
        <f>K14/K11</f>
        <v>0.27862155561734203</v>
      </c>
      <c r="N14" s="215">
        <f>L14/L11</f>
        <v>0.40798513908088291</v>
      </c>
      <c r="O14" s="209">
        <f t="shared" si="1"/>
        <v>0.73829908140846112</v>
      </c>
      <c r="Q14" s="189">
        <f t="shared" si="2"/>
        <v>0.85628166598732391</v>
      </c>
      <c r="R14" s="190">
        <f t="shared" si="3"/>
        <v>1.0676768567340096</v>
      </c>
      <c r="S14" s="182">
        <f t="shared" si="4"/>
        <v>0.2468757642999857</v>
      </c>
    </row>
    <row r="15" spans="1:19" ht="24" customHeight="1" thickBot="1" x14ac:dyDescent="0.3">
      <c r="A15" s="12" t="s">
        <v>12</v>
      </c>
      <c r="B15" s="13"/>
      <c r="C15" s="13"/>
      <c r="D15" s="13"/>
      <c r="E15" s="17">
        <v>82646.5</v>
      </c>
      <c r="F15" s="145">
        <v>94128.78</v>
      </c>
      <c r="G15" s="243">
        <f>G7+G11</f>
        <v>1</v>
      </c>
      <c r="H15" s="244">
        <f>H7+H11</f>
        <v>1</v>
      </c>
      <c r="I15" s="164">
        <f t="shared" si="0"/>
        <v>0.13893244118020726</v>
      </c>
      <c r="J15" s="1"/>
      <c r="K15" s="17">
        <v>10732.179000000004</v>
      </c>
      <c r="L15" s="145">
        <v>11694.77</v>
      </c>
      <c r="M15" s="243">
        <f>M7+M11</f>
        <v>0.99999999999999978</v>
      </c>
      <c r="N15" s="244">
        <f>N7+N11</f>
        <v>1</v>
      </c>
      <c r="O15" s="164">
        <f t="shared" si="1"/>
        <v>8.9692037376565975E-2</v>
      </c>
      <c r="Q15" s="191">
        <f t="shared" si="2"/>
        <v>1.2985642465198168</v>
      </c>
      <c r="R15" s="192">
        <f t="shared" si="3"/>
        <v>1.2424223494663376</v>
      </c>
      <c r="S15" s="57">
        <f t="shared" si="4"/>
        <v>-4.3233823204312682E-2</v>
      </c>
    </row>
    <row r="16" spans="1:19" s="42" customFormat="1" ht="24" customHeight="1" x14ac:dyDescent="0.25">
      <c r="A16" s="179"/>
      <c r="B16" s="177" t="s">
        <v>33</v>
      </c>
      <c r="C16" s="177"/>
      <c r="D16" s="178"/>
      <c r="E16" s="180">
        <f>E8+E12</f>
        <v>36390.579999999994</v>
      </c>
      <c r="F16" s="181">
        <f t="shared" ref="F16:F17" si="5">F8+F12</f>
        <v>39504.399999999994</v>
      </c>
      <c r="G16" s="245">
        <f>E16/E15</f>
        <v>0.44031604484158426</v>
      </c>
      <c r="H16" s="246">
        <f>F16/F15</f>
        <v>0.41968460655710182</v>
      </c>
      <c r="I16" s="207">
        <f t="shared" si="0"/>
        <v>8.5566649391133648E-2</v>
      </c>
      <c r="J16" s="3"/>
      <c r="K16" s="180">
        <f t="shared" ref="K16:L18" si="6">K8+K12</f>
        <v>6827.108000000002</v>
      </c>
      <c r="L16" s="181">
        <f t="shared" si="6"/>
        <v>6269.4570000000003</v>
      </c>
      <c r="M16" s="250">
        <f>K16/K15</f>
        <v>0.63613437681201546</v>
      </c>
      <c r="N16" s="246">
        <f>L16/L15</f>
        <v>0.53609066274924599</v>
      </c>
      <c r="O16" s="207">
        <f t="shared" si="1"/>
        <v>-8.168187759736649E-2</v>
      </c>
      <c r="P16" s="3"/>
      <c r="Q16" s="189">
        <f t="shared" si="2"/>
        <v>1.8760646299124673</v>
      </c>
      <c r="R16" s="190">
        <f t="shared" si="3"/>
        <v>1.5870275209850047</v>
      </c>
      <c r="S16" s="182">
        <f t="shared" si="4"/>
        <v>-0.15406564588393118</v>
      </c>
    </row>
    <row r="17" spans="1:19" ht="24" customHeight="1" x14ac:dyDescent="0.25">
      <c r="A17" s="8"/>
      <c r="B17" s="3" t="s">
        <v>37</v>
      </c>
      <c r="C17" s="3"/>
      <c r="D17" s="183"/>
      <c r="E17" s="19">
        <f>E9+E13</f>
        <v>17203.760000000002</v>
      </c>
      <c r="F17" s="140">
        <f t="shared" si="5"/>
        <v>15576.470000000003</v>
      </c>
      <c r="G17" s="248">
        <f>E17/E15</f>
        <v>0.2081607811583068</v>
      </c>
      <c r="H17" s="215">
        <f>F17/F15</f>
        <v>0.16548041948488021</v>
      </c>
      <c r="I17" s="182">
        <f t="shared" si="0"/>
        <v>-9.458920608053116E-2</v>
      </c>
      <c r="K17" s="19">
        <f t="shared" si="6"/>
        <v>1549.5460000000003</v>
      </c>
      <c r="L17" s="140">
        <f t="shared" si="6"/>
        <v>1555.0280000000002</v>
      </c>
      <c r="M17" s="247">
        <f>K17/K15</f>
        <v>0.14438316766800105</v>
      </c>
      <c r="N17" s="215">
        <f>L17/L15</f>
        <v>0.13296781381762959</v>
      </c>
      <c r="O17" s="182">
        <f t="shared" si="1"/>
        <v>3.5378104296354997E-3</v>
      </c>
      <c r="Q17" s="189">
        <f t="shared" si="2"/>
        <v>0.90070193957599975</v>
      </c>
      <c r="R17" s="190">
        <f t="shared" si="3"/>
        <v>0.99831861776127706</v>
      </c>
      <c r="S17" s="182">
        <f t="shared" si="4"/>
        <v>0.10837844784838567</v>
      </c>
    </row>
    <row r="18" spans="1:19" ht="24" customHeight="1" thickBot="1" x14ac:dyDescent="0.3">
      <c r="A18" s="9"/>
      <c r="B18" s="184" t="s">
        <v>36</v>
      </c>
      <c r="C18" s="184"/>
      <c r="D18" s="185"/>
      <c r="E18" s="21">
        <f>E10+E14</f>
        <v>29052.160000000003</v>
      </c>
      <c r="F18" s="142">
        <f>F10+F14</f>
        <v>39047.910000000003</v>
      </c>
      <c r="G18" s="249">
        <f>E18/E15</f>
        <v>0.35152317400010896</v>
      </c>
      <c r="H18" s="221">
        <f>F18/F15</f>
        <v>0.41483497395801799</v>
      </c>
      <c r="I18" s="208">
        <f t="shared" si="0"/>
        <v>0.34406219709653252</v>
      </c>
      <c r="K18" s="21">
        <f t="shared" si="6"/>
        <v>2355.5249999999996</v>
      </c>
      <c r="L18" s="142">
        <f t="shared" si="6"/>
        <v>3870.2849999999999</v>
      </c>
      <c r="M18" s="249">
        <f>K18/K15</f>
        <v>0.2194824555199833</v>
      </c>
      <c r="N18" s="221">
        <f>L18/L15</f>
        <v>0.33094152343312433</v>
      </c>
      <c r="O18" s="186">
        <f t="shared" si="1"/>
        <v>0.64306683223485228</v>
      </c>
      <c r="Q18" s="193">
        <f t="shared" si="2"/>
        <v>0.81079169328545597</v>
      </c>
      <c r="R18" s="194">
        <f t="shared" si="3"/>
        <v>0.99116316340618471</v>
      </c>
      <c r="S18" s="186">
        <f t="shared" si="4"/>
        <v>0.22246339178665614</v>
      </c>
    </row>
    <row r="19" spans="1:19" ht="6.75" customHeight="1" x14ac:dyDescent="0.25">
      <c r="Q19" s="195"/>
      <c r="R19" s="195"/>
    </row>
  </sheetData>
  <mergeCells count="11">
    <mergeCell ref="A4:D6"/>
    <mergeCell ref="E4:F4"/>
    <mergeCell ref="G4:H4"/>
    <mergeCell ref="K4:L4"/>
    <mergeCell ref="Q4:R4"/>
    <mergeCell ref="E5:F5"/>
    <mergeCell ref="G5:H5"/>
    <mergeCell ref="K5:L5"/>
    <mergeCell ref="M5:N5"/>
    <mergeCell ref="Q5:R5"/>
    <mergeCell ref="M4:N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B16FEBD7-78D9-44A1-94C7-A55C8714AE4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  <x14:conditionalFormatting xmlns:xm="http://schemas.microsoft.com/office/excel/2006/main">
          <x14:cfRule type="iconSet" priority="259" id="{B47E4463-070C-4172-9391-F3F92D3F3B9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  <x14:conditionalFormatting xmlns:xm="http://schemas.microsoft.com/office/excel/2006/main">
          <x14:cfRule type="iconSet" priority="260" id="{8AEDCF02-B4D2-4DF9-B249-07339C6F181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olha15">
    <pageSetUpPr fitToPage="1"/>
  </sheetPr>
  <dimension ref="A1:P96"/>
  <sheetViews>
    <sheetView showGridLines="0" workbookViewId="0">
      <selection activeCell="P94" sqref="P94"/>
    </sheetView>
  </sheetViews>
  <sheetFormatPr defaultRowHeight="15" x14ac:dyDescent="0.25"/>
  <cols>
    <col min="1" max="1" width="34.4257812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4" t="s">
        <v>41</v>
      </c>
    </row>
    <row r="3" spans="1:16" ht="8.25" customHeight="1" thickBot="1" x14ac:dyDescent="0.3"/>
    <row r="4" spans="1:16" x14ac:dyDescent="0.25">
      <c r="A4" s="364" t="s">
        <v>3</v>
      </c>
      <c r="B4" s="352" t="s">
        <v>1</v>
      </c>
      <c r="C4" s="350"/>
      <c r="D4" s="352" t="s">
        <v>104</v>
      </c>
      <c r="E4" s="350"/>
      <c r="F4" s="130" t="s">
        <v>0</v>
      </c>
      <c r="H4" s="362" t="s">
        <v>19</v>
      </c>
      <c r="I4" s="363"/>
      <c r="J4" s="352" t="s">
        <v>104</v>
      </c>
      <c r="K4" s="353"/>
      <c r="L4" s="130" t="s">
        <v>0</v>
      </c>
      <c r="N4" s="360" t="s">
        <v>22</v>
      </c>
      <c r="O4" s="350"/>
      <c r="P4" s="130" t="s">
        <v>0</v>
      </c>
    </row>
    <row r="5" spans="1:16" x14ac:dyDescent="0.25">
      <c r="A5" s="365"/>
      <c r="B5" s="355" t="s">
        <v>56</v>
      </c>
      <c r="C5" s="357"/>
      <c r="D5" s="355" t="str">
        <f>B5</f>
        <v>jan</v>
      </c>
      <c r="E5" s="357"/>
      <c r="F5" s="131" t="s">
        <v>136</v>
      </c>
      <c r="H5" s="358" t="str">
        <f>B5</f>
        <v>jan</v>
      </c>
      <c r="I5" s="357"/>
      <c r="J5" s="355" t="str">
        <f>B5</f>
        <v>jan</v>
      </c>
      <c r="K5" s="356"/>
      <c r="L5" s="131" t="str">
        <f>F5</f>
        <v>2023/2022</v>
      </c>
      <c r="N5" s="358" t="str">
        <f>B5</f>
        <v>jan</v>
      </c>
      <c r="O5" s="356"/>
      <c r="P5" s="131" t="str">
        <f>F5</f>
        <v>2023/2022</v>
      </c>
    </row>
    <row r="6" spans="1:16" ht="19.5" customHeight="1" thickBot="1" x14ac:dyDescent="0.3">
      <c r="A6" s="366"/>
      <c r="B6" s="99">
        <f>'5'!E6</f>
        <v>2022</v>
      </c>
      <c r="C6" s="134">
        <f>'5'!F6</f>
        <v>2023</v>
      </c>
      <c r="D6" s="99">
        <f>B6</f>
        <v>2022</v>
      </c>
      <c r="E6" s="134">
        <f>C6</f>
        <v>2023</v>
      </c>
      <c r="F6" s="132" t="s">
        <v>1</v>
      </c>
      <c r="H6" s="25">
        <f>B6</f>
        <v>2022</v>
      </c>
      <c r="I6" s="134">
        <f>E6</f>
        <v>2023</v>
      </c>
      <c r="J6" s="99">
        <f>B6</f>
        <v>2022</v>
      </c>
      <c r="K6" s="134">
        <f>C6</f>
        <v>2023</v>
      </c>
      <c r="L6" s="259">
        <v>1000</v>
      </c>
      <c r="N6" s="25">
        <f>B6</f>
        <v>2022</v>
      </c>
      <c r="O6" s="134">
        <f>C6</f>
        <v>2023</v>
      </c>
      <c r="P6" s="132"/>
    </row>
    <row r="7" spans="1:16" ht="20.100000000000001" customHeight="1" x14ac:dyDescent="0.25">
      <c r="A7" s="8" t="s">
        <v>158</v>
      </c>
      <c r="B7" s="39">
        <v>28230.120000000006</v>
      </c>
      <c r="C7" s="147">
        <v>36192.139999999992</v>
      </c>
      <c r="D7" s="247">
        <f>B7/$B$33</f>
        <v>0.34157671528739886</v>
      </c>
      <c r="E7" s="246">
        <f>C7/$C$33</f>
        <v>0.38449600642863946</v>
      </c>
      <c r="F7" s="52">
        <f>(C7-B7)/B7</f>
        <v>0.28203989214356806</v>
      </c>
      <c r="H7" s="39">
        <v>2580.5620000000004</v>
      </c>
      <c r="I7" s="147">
        <v>3987.2719999999999</v>
      </c>
      <c r="J7" s="247">
        <f>H7/$H$33</f>
        <v>0.24045089072778233</v>
      </c>
      <c r="K7" s="246">
        <f>I7/$I$33</f>
        <v>0.34094488390964511</v>
      </c>
      <c r="L7" s="52">
        <f>(I7-H7)/H7</f>
        <v>0.54511769141760569</v>
      </c>
      <c r="N7" s="27">
        <f t="shared" ref="N7:N33" si="0">(H7/B7)*10</f>
        <v>0.91411655352510002</v>
      </c>
      <c r="O7" s="151">
        <f t="shared" ref="O7:O33" si="1">(I7/C7)*10</f>
        <v>1.1016955615224744</v>
      </c>
      <c r="P7" s="61">
        <f>(O7-N7)/N7</f>
        <v>0.20520250647908631</v>
      </c>
    </row>
    <row r="8" spans="1:16" ht="20.100000000000001" customHeight="1" x14ac:dyDescent="0.25">
      <c r="A8" s="8" t="s">
        <v>156</v>
      </c>
      <c r="B8" s="19">
        <v>8114.880000000001</v>
      </c>
      <c r="C8" s="140">
        <v>6211.54</v>
      </c>
      <c r="D8" s="247">
        <f t="shared" ref="D8:D32" si="2">B8/$B$33</f>
        <v>9.8187824045785396E-2</v>
      </c>
      <c r="E8" s="215">
        <f t="shared" ref="E8:E32" si="3">C8/$C$33</f>
        <v>6.5989806730736331E-2</v>
      </c>
      <c r="F8" s="52">
        <f t="shared" ref="F8:F33" si="4">(C8-B8)/B8</f>
        <v>-0.23454937103198087</v>
      </c>
      <c r="H8" s="19">
        <v>1023.228</v>
      </c>
      <c r="I8" s="140">
        <v>914.94799999999987</v>
      </c>
      <c r="J8" s="247">
        <f t="shared" ref="J8:J32" si="5">H8/$H$33</f>
        <v>9.5342054954543703E-2</v>
      </c>
      <c r="K8" s="215">
        <f t="shared" ref="K8:K32" si="6">I8/$I$33</f>
        <v>7.823565576749264E-2</v>
      </c>
      <c r="L8" s="52">
        <f t="shared" ref="L8:L33" si="7">(I8-H8)/H8</f>
        <v>-0.10582196734256695</v>
      </c>
      <c r="N8" s="27">
        <f t="shared" si="0"/>
        <v>1.2609280728735359</v>
      </c>
      <c r="O8" s="152">
        <f t="shared" si="1"/>
        <v>1.4729809354845977</v>
      </c>
      <c r="P8" s="52">
        <f t="shared" ref="P8:P71" si="8">(O8-N8)/N8</f>
        <v>0.16817205292908849</v>
      </c>
    </row>
    <row r="9" spans="1:16" ht="20.100000000000001" customHeight="1" x14ac:dyDescent="0.25">
      <c r="A9" s="8" t="s">
        <v>174</v>
      </c>
      <c r="B9" s="19">
        <v>5111.9000000000005</v>
      </c>
      <c r="C9" s="140">
        <v>10865.84</v>
      </c>
      <c r="D9" s="247">
        <f t="shared" si="2"/>
        <v>6.1852589038858284E-2</v>
      </c>
      <c r="E9" s="215">
        <f t="shared" si="3"/>
        <v>0.11543589537652564</v>
      </c>
      <c r="F9" s="52">
        <f t="shared" si="4"/>
        <v>1.1255971360942114</v>
      </c>
      <c r="H9" s="19">
        <v>326.84399999999999</v>
      </c>
      <c r="I9" s="140">
        <v>773.34</v>
      </c>
      <c r="J9" s="247">
        <f t="shared" si="5"/>
        <v>3.0454579633828322E-2</v>
      </c>
      <c r="K9" s="215">
        <f t="shared" si="6"/>
        <v>6.6126995229491489E-2</v>
      </c>
      <c r="L9" s="52">
        <f t="shared" si="7"/>
        <v>1.3660829019348681</v>
      </c>
      <c r="N9" s="27">
        <f t="shared" si="0"/>
        <v>0.63937870459124779</v>
      </c>
      <c r="O9" s="152">
        <f t="shared" si="1"/>
        <v>0.71171671955412563</v>
      </c>
      <c r="P9" s="52">
        <f t="shared" si="8"/>
        <v>0.1131379797973147</v>
      </c>
    </row>
    <row r="10" spans="1:16" ht="20.100000000000001" customHeight="1" x14ac:dyDescent="0.25">
      <c r="A10" s="8" t="s">
        <v>159</v>
      </c>
      <c r="B10" s="19">
        <v>3484</v>
      </c>
      <c r="C10" s="140">
        <v>3343.6000000000004</v>
      </c>
      <c r="D10" s="247">
        <f t="shared" si="2"/>
        <v>4.2155445179166702E-2</v>
      </c>
      <c r="E10" s="215">
        <f t="shared" si="3"/>
        <v>3.5521548244861985E-2</v>
      </c>
      <c r="F10" s="52">
        <f t="shared" si="4"/>
        <v>-4.0298507462686463E-2</v>
      </c>
      <c r="H10" s="19">
        <v>540.60199999999998</v>
      </c>
      <c r="I10" s="140">
        <v>606.00400000000002</v>
      </c>
      <c r="J10" s="247">
        <f t="shared" si="5"/>
        <v>5.037206330606301E-2</v>
      </c>
      <c r="K10" s="215">
        <f t="shared" si="6"/>
        <v>5.1818376932594661E-2</v>
      </c>
      <c r="L10" s="52">
        <f t="shared" si="7"/>
        <v>0.12097994458030131</v>
      </c>
      <c r="N10" s="27">
        <f t="shared" si="0"/>
        <v>1.5516704936854189</v>
      </c>
      <c r="O10" s="152">
        <f t="shared" si="1"/>
        <v>1.8124297164732623</v>
      </c>
      <c r="P10" s="52">
        <f t="shared" si="8"/>
        <v>0.16805064209767015</v>
      </c>
    </row>
    <row r="11" spans="1:16" ht="20.100000000000001" customHeight="1" x14ac:dyDescent="0.25">
      <c r="A11" s="8" t="s">
        <v>157</v>
      </c>
      <c r="B11" s="19">
        <v>2333.14</v>
      </c>
      <c r="C11" s="140">
        <v>2409.9200000000005</v>
      </c>
      <c r="D11" s="247">
        <f t="shared" si="2"/>
        <v>2.8230354582468711E-2</v>
      </c>
      <c r="E11" s="215">
        <f t="shared" si="3"/>
        <v>2.560237155947416E-2</v>
      </c>
      <c r="F11" s="52">
        <f t="shared" si="4"/>
        <v>3.2908440985110476E-2</v>
      </c>
      <c r="H11" s="19">
        <v>669.60899999999992</v>
      </c>
      <c r="I11" s="140">
        <v>553.41099999999994</v>
      </c>
      <c r="J11" s="247">
        <f t="shared" si="5"/>
        <v>6.2392641792500841E-2</v>
      </c>
      <c r="K11" s="215">
        <f t="shared" si="6"/>
        <v>4.7321238468135754E-2</v>
      </c>
      <c r="L11" s="52">
        <f t="shared" si="7"/>
        <v>-0.17353112040011409</v>
      </c>
      <c r="N11" s="27">
        <f t="shared" si="0"/>
        <v>2.8699906563686706</v>
      </c>
      <c r="O11" s="152">
        <f t="shared" si="1"/>
        <v>2.2963874319479478</v>
      </c>
      <c r="P11" s="52">
        <f t="shared" si="8"/>
        <v>-0.19986240134540681</v>
      </c>
    </row>
    <row r="12" spans="1:16" ht="20.100000000000001" customHeight="1" x14ac:dyDescent="0.25">
      <c r="A12" s="8" t="s">
        <v>165</v>
      </c>
      <c r="B12" s="19">
        <v>2337.73</v>
      </c>
      <c r="C12" s="140">
        <v>2462.7800000000002</v>
      </c>
      <c r="D12" s="247">
        <f t="shared" si="2"/>
        <v>2.8285892324538854E-2</v>
      </c>
      <c r="E12" s="215">
        <f t="shared" si="3"/>
        <v>2.6163942632635842E-2</v>
      </c>
      <c r="F12" s="52">
        <f t="shared" si="4"/>
        <v>5.3492062813070874E-2</v>
      </c>
      <c r="H12" s="19">
        <v>692.6149999999999</v>
      </c>
      <c r="I12" s="140">
        <v>443.185</v>
      </c>
      <c r="J12" s="247">
        <f t="shared" si="5"/>
        <v>6.4536288483447765E-2</v>
      </c>
      <c r="K12" s="215">
        <f t="shared" si="6"/>
        <v>3.7895999664807438E-2</v>
      </c>
      <c r="L12" s="52">
        <f t="shared" si="7"/>
        <v>-0.36012792099506929</v>
      </c>
      <c r="N12" s="27">
        <f t="shared" si="0"/>
        <v>2.9627672999020409</v>
      </c>
      <c r="O12" s="152">
        <f t="shared" si="1"/>
        <v>1.7995314238381015</v>
      </c>
      <c r="P12" s="52">
        <f t="shared" si="8"/>
        <v>-0.39261803520728744</v>
      </c>
    </row>
    <row r="13" spans="1:16" ht="20.100000000000001" customHeight="1" x14ac:dyDescent="0.25">
      <c r="A13" s="8" t="s">
        <v>160</v>
      </c>
      <c r="B13" s="19">
        <v>3326.6199999999994</v>
      </c>
      <c r="C13" s="140">
        <v>2108.8599999999997</v>
      </c>
      <c r="D13" s="247">
        <f t="shared" si="2"/>
        <v>4.0251190310539468E-2</v>
      </c>
      <c r="E13" s="215">
        <f t="shared" si="3"/>
        <v>2.2403987388341796E-2</v>
      </c>
      <c r="F13" s="52">
        <f t="shared" si="4"/>
        <v>-0.36606525542442481</v>
      </c>
      <c r="H13" s="19">
        <v>588.47799999999995</v>
      </c>
      <c r="I13" s="140">
        <v>404.226</v>
      </c>
      <c r="J13" s="247">
        <f t="shared" si="5"/>
        <v>5.4833039963273066E-2</v>
      </c>
      <c r="K13" s="215">
        <f t="shared" si="6"/>
        <v>3.4564681477275747E-2</v>
      </c>
      <c r="L13" s="52">
        <f t="shared" si="7"/>
        <v>-0.31309921526378209</v>
      </c>
      <c r="N13" s="27">
        <f t="shared" si="0"/>
        <v>1.76899675947358</v>
      </c>
      <c r="O13" s="152">
        <f t="shared" si="1"/>
        <v>1.9167986495073168</v>
      </c>
      <c r="P13" s="52">
        <f t="shared" si="8"/>
        <v>8.3551249736443733E-2</v>
      </c>
    </row>
    <row r="14" spans="1:16" ht="20.100000000000001" customHeight="1" x14ac:dyDescent="0.25">
      <c r="A14" s="8" t="s">
        <v>166</v>
      </c>
      <c r="B14" s="19">
        <v>1924.42</v>
      </c>
      <c r="C14" s="140">
        <v>2605.08</v>
      </c>
      <c r="D14" s="247">
        <f t="shared" si="2"/>
        <v>2.3284954595778409E-2</v>
      </c>
      <c r="E14" s="215">
        <f t="shared" si="3"/>
        <v>2.7675701310481231E-2</v>
      </c>
      <c r="F14" s="52">
        <f t="shared" si="4"/>
        <v>0.35369617858887342</v>
      </c>
      <c r="H14" s="19">
        <v>261.089</v>
      </c>
      <c r="I14" s="140">
        <v>337.661</v>
      </c>
      <c r="J14" s="247">
        <f t="shared" si="5"/>
        <v>2.4327678470513769E-2</v>
      </c>
      <c r="K14" s="215">
        <f t="shared" si="6"/>
        <v>2.8872820927645437E-2</v>
      </c>
      <c r="L14" s="52">
        <f t="shared" si="7"/>
        <v>0.29327930322610296</v>
      </c>
      <c r="N14" s="27">
        <f t="shared" si="0"/>
        <v>1.3567152700553933</v>
      </c>
      <c r="O14" s="152">
        <f t="shared" si="1"/>
        <v>1.2961636494848527</v>
      </c>
      <c r="P14" s="52">
        <f t="shared" si="8"/>
        <v>-4.4631045221499036E-2</v>
      </c>
    </row>
    <row r="15" spans="1:16" ht="20.100000000000001" customHeight="1" x14ac:dyDescent="0.25">
      <c r="A15" s="8" t="s">
        <v>168</v>
      </c>
      <c r="B15" s="19">
        <v>1909.91</v>
      </c>
      <c r="C15" s="140">
        <v>2435.73</v>
      </c>
      <c r="D15" s="247">
        <f t="shared" si="2"/>
        <v>2.3109387572371493E-2</v>
      </c>
      <c r="E15" s="215">
        <f t="shared" si="3"/>
        <v>2.5876570375181741E-2</v>
      </c>
      <c r="F15" s="52">
        <f t="shared" si="4"/>
        <v>0.27531140210795269</v>
      </c>
      <c r="H15" s="19">
        <v>232.149</v>
      </c>
      <c r="I15" s="140">
        <v>303.77500000000003</v>
      </c>
      <c r="J15" s="247">
        <f t="shared" si="5"/>
        <v>2.1631115172417455E-2</v>
      </c>
      <c r="K15" s="215">
        <f t="shared" si="6"/>
        <v>2.5975286388701963E-2</v>
      </c>
      <c r="L15" s="52">
        <f t="shared" si="7"/>
        <v>0.30853460493045431</v>
      </c>
      <c r="N15" s="27">
        <f t="shared" si="0"/>
        <v>1.2154970653067423</v>
      </c>
      <c r="O15" s="152">
        <f t="shared" si="1"/>
        <v>1.2471620417698186</v>
      </c>
      <c r="P15" s="52">
        <f t="shared" si="8"/>
        <v>2.6051051349174053E-2</v>
      </c>
    </row>
    <row r="16" spans="1:16" ht="20.100000000000001" customHeight="1" x14ac:dyDescent="0.25">
      <c r="A16" s="8" t="s">
        <v>162</v>
      </c>
      <c r="B16" s="19">
        <v>4344.37</v>
      </c>
      <c r="C16" s="140">
        <v>3340.1499999999996</v>
      </c>
      <c r="D16" s="247">
        <f t="shared" si="2"/>
        <v>5.2565686387203339E-2</v>
      </c>
      <c r="E16" s="215">
        <f t="shared" si="3"/>
        <v>3.5484896330325318E-2</v>
      </c>
      <c r="F16" s="52">
        <f t="shared" si="4"/>
        <v>-0.23115434458851347</v>
      </c>
      <c r="H16" s="19">
        <v>326.995</v>
      </c>
      <c r="I16" s="140">
        <v>291.07900000000006</v>
      </c>
      <c r="J16" s="247">
        <f t="shared" si="5"/>
        <v>3.0468649469972502E-2</v>
      </c>
      <c r="K16" s="215">
        <f t="shared" si="6"/>
        <v>2.4889672905067828E-2</v>
      </c>
      <c r="L16" s="52">
        <f t="shared" si="7"/>
        <v>-0.10983654184314727</v>
      </c>
      <c r="N16" s="27">
        <f t="shared" si="0"/>
        <v>0.75268681074586186</v>
      </c>
      <c r="O16" s="152">
        <f t="shared" si="1"/>
        <v>0.87145487478107297</v>
      </c>
      <c r="P16" s="52">
        <f t="shared" si="8"/>
        <v>0.15779214188371388</v>
      </c>
    </row>
    <row r="17" spans="1:16" ht="20.100000000000001" customHeight="1" x14ac:dyDescent="0.25">
      <c r="A17" s="8" t="s">
        <v>163</v>
      </c>
      <c r="B17" s="19">
        <v>587.55999999999995</v>
      </c>
      <c r="C17" s="140">
        <v>1149.25</v>
      </c>
      <c r="D17" s="247">
        <f t="shared" si="2"/>
        <v>7.1093149740158387E-3</v>
      </c>
      <c r="E17" s="215">
        <f t="shared" si="3"/>
        <v>1.2209337038045111E-2</v>
      </c>
      <c r="F17" s="52">
        <f t="shared" si="4"/>
        <v>0.95597045408128545</v>
      </c>
      <c r="H17" s="19">
        <v>197.53899999999999</v>
      </c>
      <c r="I17" s="140">
        <v>273.58299999999997</v>
      </c>
      <c r="J17" s="247">
        <f t="shared" si="5"/>
        <v>1.8406234185993357E-2</v>
      </c>
      <c r="K17" s="215">
        <f t="shared" si="6"/>
        <v>2.3393619541042705E-2</v>
      </c>
      <c r="L17" s="52">
        <f t="shared" si="7"/>
        <v>0.38495689458790411</v>
      </c>
      <c r="N17" s="27">
        <f t="shared" si="0"/>
        <v>3.3620226019470349</v>
      </c>
      <c r="O17" s="152">
        <f t="shared" si="1"/>
        <v>2.3805351316075698</v>
      </c>
      <c r="P17" s="52">
        <f t="shared" si="8"/>
        <v>-0.2919336323827984</v>
      </c>
    </row>
    <row r="18" spans="1:16" ht="20.100000000000001" customHeight="1" x14ac:dyDescent="0.25">
      <c r="A18" s="8" t="s">
        <v>167</v>
      </c>
      <c r="B18" s="19">
        <v>1815.2999999999997</v>
      </c>
      <c r="C18" s="140">
        <v>1626.91</v>
      </c>
      <c r="D18" s="247">
        <f t="shared" si="2"/>
        <v>2.196463250107385E-2</v>
      </c>
      <c r="E18" s="215">
        <f t="shared" si="3"/>
        <v>1.7283874283720663E-2</v>
      </c>
      <c r="F18" s="52">
        <f t="shared" si="4"/>
        <v>-0.10377898969867222</v>
      </c>
      <c r="H18" s="19">
        <v>287.17700000000002</v>
      </c>
      <c r="I18" s="140">
        <v>268.18900000000002</v>
      </c>
      <c r="J18" s="247">
        <f t="shared" si="5"/>
        <v>2.6758498903158439E-2</v>
      </c>
      <c r="K18" s="215">
        <f t="shared" si="6"/>
        <v>2.2932387725453349E-2</v>
      </c>
      <c r="L18" s="52">
        <f t="shared" si="7"/>
        <v>-6.6119501213537296E-2</v>
      </c>
      <c r="N18" s="27">
        <f t="shared" si="0"/>
        <v>1.5819809397895668</v>
      </c>
      <c r="O18" s="152">
        <f t="shared" si="1"/>
        <v>1.6484562760078922</v>
      </c>
      <c r="P18" s="52">
        <f t="shared" si="8"/>
        <v>4.2020314244220876E-2</v>
      </c>
    </row>
    <row r="19" spans="1:16" ht="20.100000000000001" customHeight="1" x14ac:dyDescent="0.25">
      <c r="A19" s="8" t="s">
        <v>171</v>
      </c>
      <c r="B19" s="19">
        <v>2088.7800000000002</v>
      </c>
      <c r="C19" s="140">
        <v>2037.4699999999996</v>
      </c>
      <c r="D19" s="247">
        <f t="shared" si="2"/>
        <v>2.5273665551475265E-2</v>
      </c>
      <c r="E19" s="215">
        <f t="shared" si="3"/>
        <v>2.1645558351016548E-2</v>
      </c>
      <c r="F19" s="52">
        <f t="shared" si="4"/>
        <v>-2.4564578366319395E-2</v>
      </c>
      <c r="H19" s="19">
        <v>257.60599999999999</v>
      </c>
      <c r="I19" s="140">
        <v>254.01900000000001</v>
      </c>
      <c r="J19" s="247">
        <f t="shared" si="5"/>
        <v>2.4003140461969559E-2</v>
      </c>
      <c r="K19" s="215">
        <f t="shared" si="6"/>
        <v>2.1720734995215814E-2</v>
      </c>
      <c r="L19" s="52">
        <f t="shared" si="7"/>
        <v>-1.3924365115719312E-2</v>
      </c>
      <c r="N19" s="27">
        <f t="shared" si="0"/>
        <v>1.233284501000584</v>
      </c>
      <c r="O19" s="152">
        <f t="shared" si="1"/>
        <v>1.2467373752742374</v>
      </c>
      <c r="P19" s="52">
        <f t="shared" si="8"/>
        <v>1.0908167793188801E-2</v>
      </c>
    </row>
    <row r="20" spans="1:16" ht="20.100000000000001" customHeight="1" x14ac:dyDescent="0.25">
      <c r="A20" s="8" t="s">
        <v>161</v>
      </c>
      <c r="B20" s="19">
        <v>439.48</v>
      </c>
      <c r="C20" s="140">
        <v>2650.44</v>
      </c>
      <c r="D20" s="247">
        <f t="shared" si="2"/>
        <v>5.3175875566418432E-3</v>
      </c>
      <c r="E20" s="215">
        <f t="shared" si="3"/>
        <v>2.8157594308563221E-2</v>
      </c>
      <c r="F20" s="52">
        <f t="shared" si="4"/>
        <v>5.0308546464002912</v>
      </c>
      <c r="H20" s="19">
        <v>106.07599999999999</v>
      </c>
      <c r="I20" s="140">
        <v>239.55200000000002</v>
      </c>
      <c r="J20" s="247">
        <f t="shared" si="5"/>
        <v>9.8839201247016093E-3</v>
      </c>
      <c r="K20" s="215">
        <f t="shared" si="6"/>
        <v>2.0483686297379088E-2</v>
      </c>
      <c r="L20" s="52">
        <f t="shared" si="7"/>
        <v>1.2583053659640262</v>
      </c>
      <c r="N20" s="27">
        <f t="shared" si="0"/>
        <v>2.4136707017384178</v>
      </c>
      <c r="O20" s="152">
        <f t="shared" si="1"/>
        <v>0.90381974313698865</v>
      </c>
      <c r="P20" s="52">
        <f t="shared" si="8"/>
        <v>-0.62554140360322419</v>
      </c>
    </row>
    <row r="21" spans="1:16" ht="20.100000000000001" customHeight="1" x14ac:dyDescent="0.25">
      <c r="A21" s="8" t="s">
        <v>195</v>
      </c>
      <c r="B21" s="19">
        <v>3085.2</v>
      </c>
      <c r="C21" s="140">
        <v>2344.02</v>
      </c>
      <c r="D21" s="247">
        <f t="shared" si="2"/>
        <v>3.7330074473813174E-2</v>
      </c>
      <c r="E21" s="215">
        <f t="shared" si="3"/>
        <v>2.4902266873107242E-2</v>
      </c>
      <c r="F21" s="52">
        <f t="shared" si="4"/>
        <v>-0.24023726176584984</v>
      </c>
      <c r="H21" s="19">
        <v>252.55900000000003</v>
      </c>
      <c r="I21" s="140">
        <v>205.67199999999997</v>
      </c>
      <c r="J21" s="247">
        <f t="shared" si="5"/>
        <v>2.3532872494951868E-2</v>
      </c>
      <c r="K21" s="215">
        <f t="shared" si="6"/>
        <v>1.7586664808286096E-2</v>
      </c>
      <c r="L21" s="52">
        <f t="shared" si="7"/>
        <v>-0.18564771004003044</v>
      </c>
      <c r="N21" s="27">
        <f t="shared" si="0"/>
        <v>0.81861467652016084</v>
      </c>
      <c r="O21" s="152">
        <f t="shared" si="1"/>
        <v>0.87743278640967215</v>
      </c>
      <c r="P21" s="52">
        <f t="shared" si="8"/>
        <v>7.1850788382564174E-2</v>
      </c>
    </row>
    <row r="22" spans="1:16" ht="20.100000000000001" customHeight="1" x14ac:dyDescent="0.25">
      <c r="A22" s="8" t="s">
        <v>164</v>
      </c>
      <c r="B22" s="19">
        <v>1505.2800000000002</v>
      </c>
      <c r="C22" s="140">
        <v>853.18000000000006</v>
      </c>
      <c r="D22" s="247">
        <f t="shared" si="2"/>
        <v>1.8213475464780728E-2</v>
      </c>
      <c r="E22" s="215">
        <f t="shared" si="3"/>
        <v>9.0639653461991113E-3</v>
      </c>
      <c r="F22" s="52">
        <f t="shared" si="4"/>
        <v>-0.43320843962585037</v>
      </c>
      <c r="H22" s="19">
        <v>205.9</v>
      </c>
      <c r="I22" s="140">
        <v>152.63499999999999</v>
      </c>
      <c r="J22" s="247">
        <f t="shared" si="5"/>
        <v>1.9185293126400521E-2</v>
      </c>
      <c r="K22" s="215">
        <f t="shared" si="6"/>
        <v>1.3051560654891034E-2</v>
      </c>
      <c r="L22" s="52">
        <f t="shared" si="7"/>
        <v>-0.25869354055366689</v>
      </c>
      <c r="N22" s="27">
        <f t="shared" si="0"/>
        <v>1.3678518282312924</v>
      </c>
      <c r="O22" s="152">
        <f t="shared" si="1"/>
        <v>1.7890128694999881</v>
      </c>
      <c r="P22" s="52">
        <f t="shared" si="8"/>
        <v>0.30789960767408564</v>
      </c>
    </row>
    <row r="23" spans="1:16" ht="20.100000000000001" customHeight="1" x14ac:dyDescent="0.25">
      <c r="A23" s="8" t="s">
        <v>175</v>
      </c>
      <c r="B23" s="19">
        <v>34.76</v>
      </c>
      <c r="C23" s="140">
        <v>602.02</v>
      </c>
      <c r="D23" s="247">
        <f t="shared" si="2"/>
        <v>4.2058647371637036E-4</v>
      </c>
      <c r="E23" s="215">
        <f t="shared" si="3"/>
        <v>6.3957059679303173E-3</v>
      </c>
      <c r="F23" s="52">
        <f t="shared" si="4"/>
        <v>16.319332566168011</v>
      </c>
      <c r="H23" s="19">
        <v>8.8179999999999996</v>
      </c>
      <c r="I23" s="140">
        <v>137.70399999999998</v>
      </c>
      <c r="J23" s="247">
        <f t="shared" si="5"/>
        <v>8.2164115973093628E-4</v>
      </c>
      <c r="K23" s="215">
        <f t="shared" si="6"/>
        <v>1.1774836101949845E-2</v>
      </c>
      <c r="L23" s="52">
        <f t="shared" si="7"/>
        <v>14.616239510092988</v>
      </c>
      <c r="N23" s="27">
        <f t="shared" si="0"/>
        <v>2.5368239355581128</v>
      </c>
      <c r="O23" s="152">
        <f t="shared" si="1"/>
        <v>2.2873658682435796</v>
      </c>
      <c r="P23" s="52">
        <f t="shared" si="8"/>
        <v>-9.8334797231267576E-2</v>
      </c>
    </row>
    <row r="24" spans="1:16" ht="20.100000000000001" customHeight="1" x14ac:dyDescent="0.25">
      <c r="A24" s="8" t="s">
        <v>169</v>
      </c>
      <c r="B24" s="19">
        <v>386.54999999999995</v>
      </c>
      <c r="C24" s="140">
        <v>1073.24</v>
      </c>
      <c r="D24" s="247">
        <f t="shared" si="2"/>
        <v>4.6771490625737329E-3</v>
      </c>
      <c r="E24" s="215">
        <f t="shared" si="3"/>
        <v>1.1401826306470771E-2</v>
      </c>
      <c r="F24" s="52">
        <f t="shared" si="4"/>
        <v>1.7764584141766917</v>
      </c>
      <c r="H24" s="19">
        <v>98.668000000000006</v>
      </c>
      <c r="I24" s="140">
        <v>131.363</v>
      </c>
      <c r="J24" s="247">
        <f t="shared" si="5"/>
        <v>9.1936595541315513E-3</v>
      </c>
      <c r="K24" s="215">
        <f t="shared" si="6"/>
        <v>1.1232627918291683E-2</v>
      </c>
      <c r="L24" s="52">
        <f t="shared" si="7"/>
        <v>0.33136376535452217</v>
      </c>
      <c r="N24" s="27">
        <f t="shared" si="0"/>
        <v>2.5525287802354164</v>
      </c>
      <c r="O24" s="152">
        <f t="shared" si="1"/>
        <v>1.2239853154932727</v>
      </c>
      <c r="P24" s="52">
        <f t="shared" si="8"/>
        <v>-0.52048128703944085</v>
      </c>
    </row>
    <row r="25" spans="1:16" ht="20.100000000000001" customHeight="1" x14ac:dyDescent="0.25">
      <c r="A25" s="8" t="s">
        <v>170</v>
      </c>
      <c r="B25" s="19">
        <v>481.62999999999994</v>
      </c>
      <c r="C25" s="140">
        <v>722.97</v>
      </c>
      <c r="D25" s="247">
        <f t="shared" si="2"/>
        <v>5.8275910050637359E-3</v>
      </c>
      <c r="E25" s="215">
        <f t="shared" si="3"/>
        <v>7.6806477253821828E-3</v>
      </c>
      <c r="F25" s="52">
        <f t="shared" si="4"/>
        <v>0.50109004837738536</v>
      </c>
      <c r="H25" s="19">
        <v>92.688999999999993</v>
      </c>
      <c r="I25" s="140">
        <v>128.203</v>
      </c>
      <c r="J25" s="247">
        <f t="shared" si="5"/>
        <v>8.6365499494557435E-3</v>
      </c>
      <c r="K25" s="215">
        <f t="shared" si="6"/>
        <v>1.0962421663700955E-2</v>
      </c>
      <c r="L25" s="52">
        <f t="shared" si="7"/>
        <v>0.38315226186494633</v>
      </c>
      <c r="N25" s="27">
        <f t="shared" si="0"/>
        <v>1.9244856009800055</v>
      </c>
      <c r="O25" s="152">
        <f t="shared" si="1"/>
        <v>1.7732824321894407</v>
      </c>
      <c r="P25" s="52">
        <f t="shared" si="8"/>
        <v>-7.8568095658168427E-2</v>
      </c>
    </row>
    <row r="26" spans="1:16" ht="20.100000000000001" customHeight="1" x14ac:dyDescent="0.25">
      <c r="A26" s="8" t="s">
        <v>194</v>
      </c>
      <c r="B26" s="19">
        <v>3834.91</v>
      </c>
      <c r="C26" s="140">
        <v>3171.72</v>
      </c>
      <c r="D26" s="247">
        <f t="shared" si="2"/>
        <v>4.64013600091958E-2</v>
      </c>
      <c r="E26" s="215">
        <f t="shared" si="3"/>
        <v>3.369553923890227E-2</v>
      </c>
      <c r="F26" s="52">
        <f t="shared" si="4"/>
        <v>-0.17293495805638204</v>
      </c>
      <c r="H26" s="19">
        <v>107.962</v>
      </c>
      <c r="I26" s="140">
        <v>103.273</v>
      </c>
      <c r="J26" s="247">
        <f t="shared" si="5"/>
        <v>1.0059653309919635E-2</v>
      </c>
      <c r="K26" s="215">
        <f t="shared" si="6"/>
        <v>8.8306995349203121E-3</v>
      </c>
      <c r="L26" s="52">
        <f t="shared" si="7"/>
        <v>-4.3431948278097918E-2</v>
      </c>
      <c r="N26" s="27">
        <f t="shared" si="0"/>
        <v>0.28152420786928511</v>
      </c>
      <c r="O26" s="152">
        <f t="shared" si="1"/>
        <v>0.3256056650650121</v>
      </c>
      <c r="P26" s="52">
        <f t="shared" si="8"/>
        <v>0.1565814092129317</v>
      </c>
    </row>
    <row r="27" spans="1:16" ht="20.100000000000001" customHeight="1" x14ac:dyDescent="0.25">
      <c r="A27" s="8" t="s">
        <v>204</v>
      </c>
      <c r="B27" s="19"/>
      <c r="C27" s="140">
        <v>406.46</v>
      </c>
      <c r="D27" s="247">
        <f t="shared" si="2"/>
        <v>0</v>
      </c>
      <c r="E27" s="215">
        <f t="shared" si="3"/>
        <v>4.3181267195856561E-3</v>
      </c>
      <c r="F27" s="52"/>
      <c r="H27" s="19"/>
      <c r="I27" s="140">
        <v>99.01100000000001</v>
      </c>
      <c r="J27" s="247">
        <f t="shared" si="5"/>
        <v>0</v>
      </c>
      <c r="K27" s="215">
        <f t="shared" si="6"/>
        <v>8.4662631244564902E-3</v>
      </c>
      <c r="L27" s="52"/>
      <c r="N27" s="27"/>
      <c r="O27" s="152">
        <f t="shared" si="1"/>
        <v>2.4359346553166366</v>
      </c>
      <c r="P27" s="52"/>
    </row>
    <row r="28" spans="1:16" ht="20.100000000000001" customHeight="1" x14ac:dyDescent="0.25">
      <c r="A28" s="8" t="s">
        <v>192</v>
      </c>
      <c r="B28" s="19">
        <v>430.10999999999996</v>
      </c>
      <c r="C28" s="140">
        <v>721.03000000000009</v>
      </c>
      <c r="D28" s="247">
        <f t="shared" si="2"/>
        <v>5.2042131245727289E-3</v>
      </c>
      <c r="E28" s="215">
        <f t="shared" si="3"/>
        <v>7.6600376632949031E-3</v>
      </c>
      <c r="F28" s="52">
        <f t="shared" ref="F28:F29" si="9">(C28-B28)/B28</f>
        <v>0.67638511078561336</v>
      </c>
      <c r="H28" s="19">
        <v>44.510000000000005</v>
      </c>
      <c r="I28" s="140">
        <v>78.538999999999987</v>
      </c>
      <c r="J28" s="247">
        <f t="shared" si="5"/>
        <v>4.1473404422345175E-3</v>
      </c>
      <c r="K28" s="215">
        <f t="shared" si="6"/>
        <v>6.7157370345889656E-3</v>
      </c>
      <c r="L28" s="52">
        <f t="shared" ref="L28" si="10">(I28-H28)/H28</f>
        <v>0.7645248258818238</v>
      </c>
      <c r="N28" s="27">
        <f t="shared" si="0"/>
        <v>1.0348515496035899</v>
      </c>
      <c r="O28" s="152">
        <f t="shared" si="1"/>
        <v>1.0892611957893568</v>
      </c>
      <c r="P28" s="52">
        <f t="shared" ref="P28" si="11">(O28-N28)/N28</f>
        <v>5.2577247631903315E-2</v>
      </c>
    </row>
    <row r="29" spans="1:16" ht="20.100000000000001" customHeight="1" x14ac:dyDescent="0.25">
      <c r="A29" s="8" t="s">
        <v>208</v>
      </c>
      <c r="B29" s="19">
        <v>480</v>
      </c>
      <c r="C29" s="140">
        <v>234.6</v>
      </c>
      <c r="D29" s="247">
        <f t="shared" si="2"/>
        <v>5.8078684517795685E-3</v>
      </c>
      <c r="E29" s="215">
        <f t="shared" si="3"/>
        <v>2.4923301884928282E-3</v>
      </c>
      <c r="F29" s="52">
        <f t="shared" si="9"/>
        <v>-0.51124999999999998</v>
      </c>
      <c r="H29" s="19">
        <v>132.47999999999999</v>
      </c>
      <c r="I29" s="140">
        <v>68.034000000000006</v>
      </c>
      <c r="J29" s="247">
        <f t="shared" si="5"/>
        <v>1.2344184717753962E-2</v>
      </c>
      <c r="K29" s="215">
        <f t="shared" si="6"/>
        <v>5.8174722546916286E-3</v>
      </c>
      <c r="L29" s="52">
        <f t="shared" ref="L29:L32" si="12">(I29-H29)/H29</f>
        <v>-0.48645833333333327</v>
      </c>
      <c r="N29" s="27">
        <f t="shared" ref="N29" si="13">(H29/B29)*10</f>
        <v>2.76</v>
      </c>
      <c r="O29" s="152">
        <f t="shared" ref="O29:O30" si="14">(I29/C29)*10</f>
        <v>2.9000000000000004</v>
      </c>
      <c r="P29" s="52">
        <f t="shared" ref="P29" si="15">(O29-N29)/N29</f>
        <v>5.0724637681159632E-2</v>
      </c>
    </row>
    <row r="30" spans="1:16" ht="20.100000000000001" customHeight="1" x14ac:dyDescent="0.25">
      <c r="A30" s="8" t="s">
        <v>216</v>
      </c>
      <c r="B30" s="19"/>
      <c r="C30" s="140">
        <v>245.79</v>
      </c>
      <c r="D30" s="247">
        <f t="shared" si="2"/>
        <v>0</v>
      </c>
      <c r="E30" s="215">
        <f t="shared" si="3"/>
        <v>2.6112098765117319E-3</v>
      </c>
      <c r="F30" s="52"/>
      <c r="H30" s="19"/>
      <c r="I30" s="140">
        <v>64.759</v>
      </c>
      <c r="J30" s="247">
        <f t="shared" si="5"/>
        <v>0</v>
      </c>
      <c r="K30" s="215">
        <f t="shared" si="6"/>
        <v>5.5374325446331998E-3</v>
      </c>
      <c r="L30" s="52"/>
      <c r="N30" s="27"/>
      <c r="O30" s="152">
        <f t="shared" si="14"/>
        <v>2.6347288335571015</v>
      </c>
      <c r="P30" s="52"/>
    </row>
    <row r="31" spans="1:16" ht="20.100000000000001" customHeight="1" x14ac:dyDescent="0.25">
      <c r="A31" s="8" t="s">
        <v>207</v>
      </c>
      <c r="B31" s="19">
        <v>1031.32</v>
      </c>
      <c r="C31" s="140">
        <v>325.10000000000002</v>
      </c>
      <c r="D31" s="247">
        <f t="shared" si="2"/>
        <v>1.247868935768605E-2</v>
      </c>
      <c r="E31" s="215">
        <f t="shared" si="3"/>
        <v>3.453778961121136E-3</v>
      </c>
      <c r="F31" s="52">
        <f t="shared" si="4"/>
        <v>-0.68477291238412907</v>
      </c>
      <c r="H31" s="19">
        <v>184.00399999999999</v>
      </c>
      <c r="I31" s="140">
        <v>54.672000000000004</v>
      </c>
      <c r="J31" s="247">
        <f t="shared" si="5"/>
        <v>1.7145073707771737E-2</v>
      </c>
      <c r="K31" s="215">
        <f t="shared" si="6"/>
        <v>4.6749102376532426E-3</v>
      </c>
      <c r="L31" s="52">
        <f t="shared" si="12"/>
        <v>-0.70287602443425146</v>
      </c>
      <c r="N31" s="27">
        <f t="shared" ref="N31:N32" si="16">(H31/B31)*10</f>
        <v>1.7841601054958693</v>
      </c>
      <c r="O31" s="152">
        <f t="shared" ref="O31:O32" si="17">(I31/C31)*10</f>
        <v>1.681697939095663</v>
      </c>
      <c r="P31" s="52">
        <f t="shared" ref="P31:P32" si="18">(O31-N31)/N31</f>
        <v>-5.7428795815232712E-2</v>
      </c>
    </row>
    <row r="32" spans="1:16" ht="20.100000000000001" customHeight="1" thickBot="1" x14ac:dyDescent="0.3">
      <c r="A32" s="8" t="s">
        <v>17</v>
      </c>
      <c r="B32" s="19">
        <f>B33-SUM(B7:B31)</f>
        <v>5328.5299999999552</v>
      </c>
      <c r="C32" s="140">
        <f>C33-SUM(C7:C31)</f>
        <v>3988.9400000000169</v>
      </c>
      <c r="D32" s="247">
        <f t="shared" si="2"/>
        <v>6.4473752669501505E-2</v>
      </c>
      <c r="E32" s="215">
        <f t="shared" si="3"/>
        <v>4.2377474774452792E-2</v>
      </c>
      <c r="F32" s="52">
        <f t="shared" si="4"/>
        <v>-0.25139954171224516</v>
      </c>
      <c r="H32" s="19">
        <f>H33-SUM(H7:H31)</f>
        <v>1514.0200000000004</v>
      </c>
      <c r="I32" s="140">
        <f>I33-SUM(I7:I31)</f>
        <v>820.66099999999824</v>
      </c>
      <c r="J32" s="247">
        <f t="shared" si="5"/>
        <v>0.14107293588748385</v>
      </c>
      <c r="K32" s="215">
        <f t="shared" si="6"/>
        <v>7.0173333891987474E-2</v>
      </c>
      <c r="L32" s="52">
        <f t="shared" si="12"/>
        <v>-0.45795894373918572</v>
      </c>
      <c r="N32" s="27">
        <f t="shared" si="16"/>
        <v>2.8413464876804917</v>
      </c>
      <c r="O32" s="152">
        <f t="shared" si="17"/>
        <v>2.0573410479977006</v>
      </c>
      <c r="P32" s="52">
        <f t="shared" si="18"/>
        <v>-0.2759274319700471</v>
      </c>
    </row>
    <row r="33" spans="1:16" ht="26.25" customHeight="1" thickBot="1" x14ac:dyDescent="0.3">
      <c r="A33" s="12" t="s">
        <v>18</v>
      </c>
      <c r="B33" s="17">
        <v>82646.499999999985</v>
      </c>
      <c r="C33" s="145">
        <v>94128.780000000013</v>
      </c>
      <c r="D33" s="243">
        <f>SUM(D7:D32)</f>
        <v>0.99999999999999956</v>
      </c>
      <c r="E33" s="244">
        <f>SUM(E7:E32)</f>
        <v>1.0000000000000002</v>
      </c>
      <c r="F33" s="57">
        <f t="shared" si="4"/>
        <v>0.13893244118020764</v>
      </c>
      <c r="G33" s="1"/>
      <c r="H33" s="17">
        <v>10732.179</v>
      </c>
      <c r="I33" s="145">
        <v>11694.769999999999</v>
      </c>
      <c r="J33" s="243">
        <f>SUM(J7:J32)</f>
        <v>1</v>
      </c>
      <c r="K33" s="244">
        <f>SUM(K7:K32)</f>
        <v>0.99999999999999978</v>
      </c>
      <c r="L33" s="57">
        <f t="shared" si="7"/>
        <v>8.9692037376566169E-2</v>
      </c>
      <c r="N33" s="29">
        <f t="shared" si="0"/>
        <v>1.2985642465198166</v>
      </c>
      <c r="O33" s="146">
        <f t="shared" si="1"/>
        <v>1.2424223494663371</v>
      </c>
      <c r="P33" s="57">
        <f t="shared" si="8"/>
        <v>-4.3233823204312863E-2</v>
      </c>
    </row>
    <row r="35" spans="1:16" ht="15.75" thickBot="1" x14ac:dyDescent="0.3"/>
    <row r="36" spans="1:16" x14ac:dyDescent="0.25">
      <c r="A36" s="364" t="s">
        <v>2</v>
      </c>
      <c r="B36" s="352" t="s">
        <v>1</v>
      </c>
      <c r="C36" s="350"/>
      <c r="D36" s="352" t="s">
        <v>104</v>
      </c>
      <c r="E36" s="350"/>
      <c r="F36" s="130" t="s">
        <v>0</v>
      </c>
      <c r="H36" s="362" t="s">
        <v>19</v>
      </c>
      <c r="I36" s="363"/>
      <c r="J36" s="352" t="s">
        <v>104</v>
      </c>
      <c r="K36" s="353"/>
      <c r="L36" s="130" t="s">
        <v>0</v>
      </c>
      <c r="N36" s="360" t="s">
        <v>22</v>
      </c>
      <c r="O36" s="350"/>
      <c r="P36" s="130" t="s">
        <v>0</v>
      </c>
    </row>
    <row r="37" spans="1:16" x14ac:dyDescent="0.25">
      <c r="A37" s="365"/>
      <c r="B37" s="355" t="str">
        <f>B5</f>
        <v>jan</v>
      </c>
      <c r="C37" s="357"/>
      <c r="D37" s="355" t="str">
        <f>B5</f>
        <v>jan</v>
      </c>
      <c r="E37" s="357"/>
      <c r="F37" s="131" t="str">
        <f>F5</f>
        <v>2023/2022</v>
      </c>
      <c r="H37" s="358" t="str">
        <f>B5</f>
        <v>jan</v>
      </c>
      <c r="I37" s="357"/>
      <c r="J37" s="355" t="str">
        <f>B5</f>
        <v>jan</v>
      </c>
      <c r="K37" s="356"/>
      <c r="L37" s="131" t="str">
        <f>L5</f>
        <v>2023/2022</v>
      </c>
      <c r="N37" s="358" t="str">
        <f>B5</f>
        <v>jan</v>
      </c>
      <c r="O37" s="356"/>
      <c r="P37" s="131" t="str">
        <f>P5</f>
        <v>2023/2022</v>
      </c>
    </row>
    <row r="38" spans="1:16" ht="19.5" customHeight="1" thickBot="1" x14ac:dyDescent="0.3">
      <c r="A38" s="366"/>
      <c r="B38" s="99">
        <f>B6</f>
        <v>2022</v>
      </c>
      <c r="C38" s="134">
        <f>C6</f>
        <v>2023</v>
      </c>
      <c r="D38" s="99">
        <f>B6</f>
        <v>2022</v>
      </c>
      <c r="E38" s="134">
        <f>C6</f>
        <v>2023</v>
      </c>
      <c r="F38" s="132" t="s">
        <v>1</v>
      </c>
      <c r="H38" s="25">
        <f>B6</f>
        <v>2022</v>
      </c>
      <c r="I38" s="134">
        <f>C6</f>
        <v>2023</v>
      </c>
      <c r="J38" s="99">
        <f>B6</f>
        <v>2022</v>
      </c>
      <c r="K38" s="134">
        <f>C6</f>
        <v>2023</v>
      </c>
      <c r="L38" s="259">
        <v>1000</v>
      </c>
      <c r="N38" s="25">
        <f>B6</f>
        <v>2022</v>
      </c>
      <c r="O38" s="134">
        <f>C6</f>
        <v>2023</v>
      </c>
      <c r="P38" s="132"/>
    </row>
    <row r="39" spans="1:16" ht="20.100000000000001" customHeight="1" x14ac:dyDescent="0.25">
      <c r="A39" s="38" t="s">
        <v>156</v>
      </c>
      <c r="B39" s="39">
        <v>8114.880000000001</v>
      </c>
      <c r="C39" s="147">
        <v>6211.54</v>
      </c>
      <c r="D39" s="247">
        <f t="shared" ref="D39:D61" si="19">B39/$B$62</f>
        <v>0.32225140110945083</v>
      </c>
      <c r="E39" s="246">
        <f t="shared" ref="E39:E61" si="20">C39/$C$62</f>
        <v>0.26461812419058006</v>
      </c>
      <c r="F39" s="52">
        <f>(C39-B39)/B39</f>
        <v>-0.23454937103198087</v>
      </c>
      <c r="H39" s="39">
        <v>1023.228</v>
      </c>
      <c r="I39" s="147">
        <v>914.94799999999987</v>
      </c>
      <c r="J39" s="247">
        <f t="shared" ref="J39:J61" si="21">H39/$H$62</f>
        <v>0.29605252878997335</v>
      </c>
      <c r="K39" s="246">
        <f t="shared" ref="K39:K61" si="22">I39/$I$62</f>
        <v>0.29926177899161033</v>
      </c>
      <c r="L39" s="52">
        <f>(I39-H39)/H39</f>
        <v>-0.10582196734256695</v>
      </c>
      <c r="N39" s="27">
        <f t="shared" ref="N39:N62" si="23">(H39/B39)*10</f>
        <v>1.2609280728735359</v>
      </c>
      <c r="O39" s="151">
        <f t="shared" ref="O39:O62" si="24">(I39/C39)*10</f>
        <v>1.4729809354845977</v>
      </c>
      <c r="P39" s="61">
        <f t="shared" si="8"/>
        <v>0.16817205292908849</v>
      </c>
    </row>
    <row r="40" spans="1:16" ht="20.100000000000001" customHeight="1" x14ac:dyDescent="0.25">
      <c r="A40" s="38" t="s">
        <v>166</v>
      </c>
      <c r="B40" s="19">
        <v>1924.42</v>
      </c>
      <c r="C40" s="140">
        <v>2605.08</v>
      </c>
      <c r="D40" s="247">
        <f t="shared" si="19"/>
        <v>7.642097496488541E-2</v>
      </c>
      <c r="E40" s="215">
        <f t="shared" si="20"/>
        <v>0.11097914252607184</v>
      </c>
      <c r="F40" s="52">
        <f t="shared" ref="F40:F62" si="25">(C40-B40)/B40</f>
        <v>0.35369617858887342</v>
      </c>
      <c r="H40" s="19">
        <v>261.089</v>
      </c>
      <c r="I40" s="140">
        <v>337.661</v>
      </c>
      <c r="J40" s="247">
        <f t="shared" si="21"/>
        <v>7.5541383434821321E-2</v>
      </c>
      <c r="K40" s="215">
        <f t="shared" si="22"/>
        <v>0.11044237656794281</v>
      </c>
      <c r="L40" s="52">
        <f t="shared" ref="L40:L62" si="26">(I40-H40)/H40</f>
        <v>0.29327930322610296</v>
      </c>
      <c r="N40" s="27">
        <f t="shared" si="23"/>
        <v>1.3567152700553933</v>
      </c>
      <c r="O40" s="152">
        <f t="shared" si="24"/>
        <v>1.2961636494848527</v>
      </c>
      <c r="P40" s="52">
        <f t="shared" si="8"/>
        <v>-4.4631045221499036E-2</v>
      </c>
    </row>
    <row r="41" spans="1:16" ht="20.100000000000001" customHeight="1" x14ac:dyDescent="0.25">
      <c r="A41" s="38" t="s">
        <v>168</v>
      </c>
      <c r="B41" s="19">
        <v>1909.91</v>
      </c>
      <c r="C41" s="140">
        <v>2435.73</v>
      </c>
      <c r="D41" s="247">
        <f t="shared" si="19"/>
        <v>7.5844765849026871E-2</v>
      </c>
      <c r="E41" s="215">
        <f t="shared" si="20"/>
        <v>0.10376465476109333</v>
      </c>
      <c r="F41" s="52">
        <f t="shared" si="25"/>
        <v>0.27531140210795269</v>
      </c>
      <c r="H41" s="19">
        <v>232.149</v>
      </c>
      <c r="I41" s="140">
        <v>303.77500000000003</v>
      </c>
      <c r="J41" s="247">
        <f t="shared" si="21"/>
        <v>6.7168117473391589E-2</v>
      </c>
      <c r="K41" s="215">
        <f t="shared" si="22"/>
        <v>9.9358921942204845E-2</v>
      </c>
      <c r="L41" s="52">
        <f t="shared" si="26"/>
        <v>0.30853460493045431</v>
      </c>
      <c r="N41" s="27">
        <f t="shared" si="23"/>
        <v>1.2154970653067423</v>
      </c>
      <c r="O41" s="152">
        <f t="shared" si="24"/>
        <v>1.2471620417698186</v>
      </c>
      <c r="P41" s="52">
        <f t="shared" si="8"/>
        <v>2.6051051349174053E-2</v>
      </c>
    </row>
    <row r="42" spans="1:16" ht="20.100000000000001" customHeight="1" x14ac:dyDescent="0.25">
      <c r="A42" s="38" t="s">
        <v>162</v>
      </c>
      <c r="B42" s="19">
        <v>4344.37</v>
      </c>
      <c r="C42" s="140">
        <v>3340.1499999999996</v>
      </c>
      <c r="D42" s="247">
        <f t="shared" si="19"/>
        <v>0.17252002733717131</v>
      </c>
      <c r="E42" s="215">
        <f t="shared" si="20"/>
        <v>0.14229389612160043</v>
      </c>
      <c r="F42" s="52">
        <f t="shared" si="25"/>
        <v>-0.23115434458851347</v>
      </c>
      <c r="H42" s="19">
        <v>326.995</v>
      </c>
      <c r="I42" s="140">
        <v>291.07900000000006</v>
      </c>
      <c r="J42" s="247">
        <f t="shared" si="21"/>
        <v>9.4610093402132597E-2</v>
      </c>
      <c r="K42" s="215">
        <f t="shared" si="22"/>
        <v>9.5206306114772613E-2</v>
      </c>
      <c r="L42" s="52">
        <f t="shared" si="26"/>
        <v>-0.10983654184314727</v>
      </c>
      <c r="N42" s="27">
        <f t="shared" si="23"/>
        <v>0.75268681074586186</v>
      </c>
      <c r="O42" s="152">
        <f t="shared" si="24"/>
        <v>0.87145487478107297</v>
      </c>
      <c r="P42" s="52">
        <f t="shared" si="8"/>
        <v>0.15779214188371388</v>
      </c>
    </row>
    <row r="43" spans="1:16" ht="20.100000000000001" customHeight="1" x14ac:dyDescent="0.25">
      <c r="A43" s="38" t="s">
        <v>167</v>
      </c>
      <c r="B43" s="19">
        <v>1815.2999999999997</v>
      </c>
      <c r="C43" s="140">
        <v>1626.91</v>
      </c>
      <c r="D43" s="247">
        <f t="shared" si="19"/>
        <v>7.2087691800000242E-2</v>
      </c>
      <c r="E43" s="215">
        <f t="shared" si="20"/>
        <v>6.9308073750937227E-2</v>
      </c>
      <c r="F43" s="52">
        <f t="shared" si="25"/>
        <v>-0.10377898969867222</v>
      </c>
      <c r="H43" s="19">
        <v>287.17700000000002</v>
      </c>
      <c r="I43" s="140">
        <v>268.18900000000002</v>
      </c>
      <c r="J43" s="247">
        <f t="shared" si="21"/>
        <v>8.3089474741033453E-2</v>
      </c>
      <c r="K43" s="215">
        <f t="shared" si="22"/>
        <v>8.7719430225522102E-2</v>
      </c>
      <c r="L43" s="52">
        <f t="shared" si="26"/>
        <v>-6.6119501213537296E-2</v>
      </c>
      <c r="N43" s="27">
        <f t="shared" si="23"/>
        <v>1.5819809397895668</v>
      </c>
      <c r="O43" s="152">
        <f t="shared" si="24"/>
        <v>1.6484562760078922</v>
      </c>
      <c r="P43" s="52">
        <f t="shared" si="8"/>
        <v>4.2020314244220876E-2</v>
      </c>
    </row>
    <row r="44" spans="1:16" ht="20.100000000000001" customHeight="1" x14ac:dyDescent="0.25">
      <c r="A44" s="38" t="s">
        <v>171</v>
      </c>
      <c r="B44" s="19">
        <v>2088.7800000000002</v>
      </c>
      <c r="C44" s="140">
        <v>2037.4699999999996</v>
      </c>
      <c r="D44" s="247">
        <f t="shared" si="19"/>
        <v>8.2947903309648296E-2</v>
      </c>
      <c r="E44" s="215">
        <f t="shared" si="20"/>
        <v>8.6798360711607916E-2</v>
      </c>
      <c r="F44" s="52">
        <f t="shared" si="25"/>
        <v>-2.4564578366319395E-2</v>
      </c>
      <c r="H44" s="19">
        <v>257.60599999999999</v>
      </c>
      <c r="I44" s="140">
        <v>254.01900000000001</v>
      </c>
      <c r="J44" s="247">
        <f t="shared" si="21"/>
        <v>7.4533640333796447E-2</v>
      </c>
      <c r="K44" s="215">
        <f t="shared" si="22"/>
        <v>8.3084697532176552E-2</v>
      </c>
      <c r="L44" s="52">
        <f t="shared" si="26"/>
        <v>-1.3924365115719312E-2</v>
      </c>
      <c r="N44" s="27">
        <f t="shared" si="23"/>
        <v>1.233284501000584</v>
      </c>
      <c r="O44" s="152">
        <f t="shared" si="24"/>
        <v>1.2467373752742374</v>
      </c>
      <c r="P44" s="52">
        <f t="shared" si="8"/>
        <v>1.0908167793188801E-2</v>
      </c>
    </row>
    <row r="45" spans="1:16" ht="20.100000000000001" customHeight="1" x14ac:dyDescent="0.25">
      <c r="A45" s="38" t="s">
        <v>161</v>
      </c>
      <c r="B45" s="19">
        <v>439.48</v>
      </c>
      <c r="C45" s="140">
        <v>2650.44</v>
      </c>
      <c r="D45" s="247">
        <f t="shared" si="19"/>
        <v>1.7452266177636816E-2</v>
      </c>
      <c r="E45" s="215">
        <f t="shared" si="20"/>
        <v>0.1129115261400041</v>
      </c>
      <c r="F45" s="52">
        <f t="shared" si="25"/>
        <v>5.0308546464002912</v>
      </c>
      <c r="H45" s="19">
        <v>106.07599999999999</v>
      </c>
      <c r="I45" s="140">
        <v>239.55200000000002</v>
      </c>
      <c r="J45" s="247">
        <f t="shared" si="21"/>
        <v>3.069117346664205E-2</v>
      </c>
      <c r="K45" s="215">
        <f t="shared" si="22"/>
        <v>7.8352821888236543E-2</v>
      </c>
      <c r="L45" s="52">
        <f t="shared" si="26"/>
        <v>1.2583053659640262</v>
      </c>
      <c r="N45" s="27">
        <f t="shared" si="23"/>
        <v>2.4136707017384178</v>
      </c>
      <c r="O45" s="152">
        <f t="shared" si="24"/>
        <v>0.90381974313698865</v>
      </c>
      <c r="P45" s="52">
        <f t="shared" si="8"/>
        <v>-0.62554140360322419</v>
      </c>
    </row>
    <row r="46" spans="1:16" ht="20.100000000000001" customHeight="1" x14ac:dyDescent="0.25">
      <c r="A46" s="38" t="s">
        <v>164</v>
      </c>
      <c r="B46" s="19">
        <v>1505.2800000000002</v>
      </c>
      <c r="C46" s="140">
        <v>853.18000000000006</v>
      </c>
      <c r="D46" s="247">
        <f t="shared" si="19"/>
        <v>5.9776434039940728E-2</v>
      </c>
      <c r="E46" s="215">
        <f t="shared" si="20"/>
        <v>3.634636357439848E-2</v>
      </c>
      <c r="F46" s="52">
        <f t="shared" si="25"/>
        <v>-0.43320843962585037</v>
      </c>
      <c r="H46" s="19">
        <v>205.9</v>
      </c>
      <c r="I46" s="140">
        <v>152.63499999999999</v>
      </c>
      <c r="J46" s="247">
        <f t="shared" si="21"/>
        <v>5.9573443726965561E-2</v>
      </c>
      <c r="K46" s="215">
        <f t="shared" si="22"/>
        <v>4.9923953750797251E-2</v>
      </c>
      <c r="L46" s="52">
        <f t="shared" si="26"/>
        <v>-0.25869354055366689</v>
      </c>
      <c r="N46" s="27">
        <f t="shared" si="23"/>
        <v>1.3678518282312924</v>
      </c>
      <c r="O46" s="152">
        <f t="shared" si="24"/>
        <v>1.7890128694999881</v>
      </c>
      <c r="P46" s="52">
        <f t="shared" si="8"/>
        <v>0.30789960767408564</v>
      </c>
    </row>
    <row r="47" spans="1:16" ht="20.100000000000001" customHeight="1" x14ac:dyDescent="0.25">
      <c r="A47" s="38" t="s">
        <v>169</v>
      </c>
      <c r="B47" s="19">
        <v>386.54999999999995</v>
      </c>
      <c r="C47" s="140">
        <v>1073.24</v>
      </c>
      <c r="D47" s="247">
        <f t="shared" si="19"/>
        <v>1.5350353806693161E-2</v>
      </c>
      <c r="E47" s="215">
        <f t="shared" si="20"/>
        <v>4.5721150569150028E-2</v>
      </c>
      <c r="F47" s="52">
        <f t="shared" si="25"/>
        <v>1.7764584141766917</v>
      </c>
      <c r="H47" s="19">
        <v>98.668000000000006</v>
      </c>
      <c r="I47" s="140">
        <v>131.363</v>
      </c>
      <c r="J47" s="247">
        <f t="shared" si="21"/>
        <v>2.8547802552949187E-2</v>
      </c>
      <c r="K47" s="215">
        <f t="shared" si="22"/>
        <v>4.2966294339869489E-2</v>
      </c>
      <c r="L47" s="52">
        <f t="shared" si="26"/>
        <v>0.33136376535452217</v>
      </c>
      <c r="N47" s="27">
        <f t="shared" si="23"/>
        <v>2.5525287802354164</v>
      </c>
      <c r="O47" s="152">
        <f t="shared" si="24"/>
        <v>1.2239853154932727</v>
      </c>
      <c r="P47" s="52">
        <f t="shared" si="8"/>
        <v>-0.52048128703944085</v>
      </c>
    </row>
    <row r="48" spans="1:16" ht="20.100000000000001" customHeight="1" x14ac:dyDescent="0.25">
      <c r="A48" s="38" t="s">
        <v>187</v>
      </c>
      <c r="B48" s="19">
        <v>36</v>
      </c>
      <c r="C48" s="140">
        <v>217.31</v>
      </c>
      <c r="D48" s="247">
        <f t="shared" si="19"/>
        <v>1.4296022171541945E-3</v>
      </c>
      <c r="E48" s="215">
        <f t="shared" si="20"/>
        <v>9.2576341081044237E-3</v>
      </c>
      <c r="F48" s="52">
        <f t="shared" si="25"/>
        <v>5.0363888888888892</v>
      </c>
      <c r="H48" s="19">
        <v>2.1139999999999999</v>
      </c>
      <c r="I48" s="140">
        <v>51.402999999999999</v>
      </c>
      <c r="J48" s="247">
        <f t="shared" si="21"/>
        <v>6.1164769324334716E-4</v>
      </c>
      <c r="K48" s="215">
        <f t="shared" si="22"/>
        <v>1.6812926226961254E-2</v>
      </c>
      <c r="L48" s="52">
        <f t="shared" si="26"/>
        <v>23.315515610217599</v>
      </c>
      <c r="N48" s="27">
        <f t="shared" si="23"/>
        <v>0.5872222222222222</v>
      </c>
      <c r="O48" s="152">
        <f t="shared" si="24"/>
        <v>2.3654226680778612</v>
      </c>
      <c r="P48" s="52">
        <f t="shared" si="8"/>
        <v>3.0281559153643807</v>
      </c>
    </row>
    <row r="49" spans="1:16" ht="20.100000000000001" customHeight="1" x14ac:dyDescent="0.25">
      <c r="A49" s="38" t="s">
        <v>180</v>
      </c>
      <c r="B49" s="19">
        <v>7.96</v>
      </c>
      <c r="C49" s="140">
        <v>176.77</v>
      </c>
      <c r="D49" s="247">
        <f t="shared" si="19"/>
        <v>3.1610093468187187E-4</v>
      </c>
      <c r="E49" s="215">
        <f t="shared" si="20"/>
        <v>7.5305875536773237E-3</v>
      </c>
      <c r="F49" s="52">
        <f>(C49-B49)/B49</f>
        <v>21.207286432160803</v>
      </c>
      <c r="H49" s="19">
        <v>2.4510000000000001</v>
      </c>
      <c r="I49" s="140">
        <v>46.507999999999996</v>
      </c>
      <c r="J49" s="247">
        <f t="shared" si="21"/>
        <v>7.0915255257305773E-4</v>
      </c>
      <c r="K49" s="215">
        <f t="shared" si="22"/>
        <v>1.5211866485682042E-2</v>
      </c>
      <c r="L49" s="52">
        <f t="shared" si="26"/>
        <v>17.975112199102405</v>
      </c>
      <c r="N49" s="27">
        <f t="shared" si="23"/>
        <v>3.079145728643216</v>
      </c>
      <c r="O49" s="152">
        <f t="shared" si="24"/>
        <v>2.6309894212818912</v>
      </c>
      <c r="P49" s="52">
        <f t="shared" si="8"/>
        <v>-0.14554566326381663</v>
      </c>
    </row>
    <row r="50" spans="1:16" ht="20.100000000000001" customHeight="1" x14ac:dyDescent="0.25">
      <c r="A50" s="38" t="s">
        <v>185</v>
      </c>
      <c r="B50" s="19">
        <v>279.38</v>
      </c>
      <c r="C50" s="140">
        <v>36.32</v>
      </c>
      <c r="D50" s="247">
        <f t="shared" si="19"/>
        <v>1.1094507428570523E-2</v>
      </c>
      <c r="E50" s="215">
        <f t="shared" si="20"/>
        <v>1.5472701247358737E-3</v>
      </c>
      <c r="F50" s="52">
        <f t="shared" ref="F50:F53" si="27">(C50-B50)/B50</f>
        <v>-0.86999785238742933</v>
      </c>
      <c r="H50" s="19">
        <v>49.542999999999999</v>
      </c>
      <c r="I50" s="140">
        <v>13.138999999999999</v>
      </c>
      <c r="J50" s="247">
        <f t="shared" si="21"/>
        <v>1.4334371649174621E-2</v>
      </c>
      <c r="K50" s="215">
        <f t="shared" si="22"/>
        <v>4.2975125517196256E-3</v>
      </c>
      <c r="L50" s="52">
        <f t="shared" si="26"/>
        <v>-0.73479603576690944</v>
      </c>
      <c r="N50" s="27">
        <f t="shared" ref="N50" si="28">(H50/B50)*10</f>
        <v>1.7733194931634333</v>
      </c>
      <c r="O50" s="152">
        <f t="shared" ref="O50" si="29">(I50/C50)*10</f>
        <v>3.6175660792951541</v>
      </c>
      <c r="P50" s="52">
        <f t="shared" ref="P50" si="30">(O50-N50)/N50</f>
        <v>1.0399967931564098</v>
      </c>
    </row>
    <row r="51" spans="1:16" ht="20.100000000000001" customHeight="1" x14ac:dyDescent="0.25">
      <c r="A51" s="38" t="s">
        <v>183</v>
      </c>
      <c r="B51" s="19">
        <v>139.19999999999999</v>
      </c>
      <c r="C51" s="140">
        <v>60.269999999999996</v>
      </c>
      <c r="D51" s="247">
        <f t="shared" si="19"/>
        <v>5.5277952396628844E-3</v>
      </c>
      <c r="E51" s="215">
        <f t="shared" si="20"/>
        <v>2.567565264808125E-3</v>
      </c>
      <c r="F51" s="52">
        <f t="shared" si="27"/>
        <v>-0.56702586206896555</v>
      </c>
      <c r="H51" s="19">
        <v>25.905000000000001</v>
      </c>
      <c r="I51" s="140">
        <v>11.517999999999999</v>
      </c>
      <c r="J51" s="247">
        <f t="shared" si="21"/>
        <v>7.4951435636087561E-3</v>
      </c>
      <c r="K51" s="215">
        <f t="shared" si="22"/>
        <v>3.7673148314716987E-3</v>
      </c>
      <c r="L51" s="52">
        <f t="shared" si="26"/>
        <v>-0.55537541015248026</v>
      </c>
      <c r="N51" s="27">
        <f t="shared" ref="N51:N52" si="31">(H51/B51)*10</f>
        <v>1.860991379310345</v>
      </c>
      <c r="O51" s="152">
        <f t="shared" ref="O51:O52" si="32">(I51/C51)*10</f>
        <v>1.9110668657706984</v>
      </c>
      <c r="P51" s="52">
        <f t="shared" ref="P51:P52" si="33">(O51-N51)/N51</f>
        <v>2.6907962614480588E-2</v>
      </c>
    </row>
    <row r="52" spans="1:16" ht="20.100000000000001" customHeight="1" x14ac:dyDescent="0.25">
      <c r="A52" s="38" t="s">
        <v>182</v>
      </c>
      <c r="B52" s="19">
        <v>97.2</v>
      </c>
      <c r="C52" s="140">
        <v>31.32</v>
      </c>
      <c r="D52" s="247">
        <f t="shared" si="19"/>
        <v>3.8599259863163252E-3</v>
      </c>
      <c r="E52" s="215">
        <f t="shared" si="20"/>
        <v>1.3342648762865517E-3</v>
      </c>
      <c r="F52" s="52">
        <f t="shared" si="27"/>
        <v>-0.6777777777777777</v>
      </c>
      <c r="H52" s="19">
        <v>18.491</v>
      </c>
      <c r="I52" s="140">
        <v>10.527000000000001</v>
      </c>
      <c r="J52" s="247">
        <f t="shared" si="21"/>
        <v>5.3500366583551246E-3</v>
      </c>
      <c r="K52" s="215">
        <f t="shared" si="22"/>
        <v>3.44317791551507E-3</v>
      </c>
      <c r="L52" s="52">
        <f t="shared" si="26"/>
        <v>-0.43069601427721588</v>
      </c>
      <c r="N52" s="27">
        <f t="shared" si="31"/>
        <v>1.9023662551440328</v>
      </c>
      <c r="O52" s="152">
        <f t="shared" si="32"/>
        <v>3.3611111111111116</v>
      </c>
      <c r="P52" s="52">
        <f t="shared" si="33"/>
        <v>0.76680547293277845</v>
      </c>
    </row>
    <row r="53" spans="1:16" ht="20.100000000000001" customHeight="1" x14ac:dyDescent="0.25">
      <c r="A53" s="38" t="s">
        <v>172</v>
      </c>
      <c r="B53" s="19">
        <v>85.050000000000011</v>
      </c>
      <c r="C53" s="140">
        <v>61.71</v>
      </c>
      <c r="D53" s="247">
        <f t="shared" si="19"/>
        <v>3.3774352380267847E-3</v>
      </c>
      <c r="E53" s="215">
        <f t="shared" si="20"/>
        <v>2.6289107763615297E-3</v>
      </c>
      <c r="F53" s="52">
        <f t="shared" si="27"/>
        <v>-0.27442680776014117</v>
      </c>
      <c r="H53" s="19">
        <v>16.112000000000002</v>
      </c>
      <c r="I53" s="140">
        <v>10.484999999999999</v>
      </c>
      <c r="J53" s="247">
        <f t="shared" si="21"/>
        <v>4.6617160045112635E-3</v>
      </c>
      <c r="K53" s="215">
        <f t="shared" si="22"/>
        <v>3.4294405285623165E-3</v>
      </c>
      <c r="L53" s="52">
        <f t="shared" si="26"/>
        <v>-0.34924280039721955</v>
      </c>
      <c r="N53" s="27">
        <f t="shared" ref="N53" si="34">(H53/B53)*10</f>
        <v>1.8944150499706056</v>
      </c>
      <c r="O53" s="152">
        <f t="shared" ref="O53" si="35">(I53/C53)*10</f>
        <v>1.6990763247447738</v>
      </c>
      <c r="P53" s="52">
        <f t="shared" ref="P53" si="36">(O53-N53)/N53</f>
        <v>-0.10311295047453449</v>
      </c>
    </row>
    <row r="54" spans="1:16" ht="20.100000000000001" customHeight="1" x14ac:dyDescent="0.25">
      <c r="A54" s="38" t="s">
        <v>205</v>
      </c>
      <c r="B54" s="19">
        <v>45.36</v>
      </c>
      <c r="C54" s="140">
        <v>22.68</v>
      </c>
      <c r="D54" s="247">
        <f t="shared" si="19"/>
        <v>1.801298793614285E-3</v>
      </c>
      <c r="E54" s="215">
        <f t="shared" si="20"/>
        <v>9.6619180696612373E-4</v>
      </c>
      <c r="F54" s="52">
        <f t="shared" ref="F54" si="37">(C54-B54)/B54</f>
        <v>-0.5</v>
      </c>
      <c r="H54" s="19">
        <v>13.183</v>
      </c>
      <c r="I54" s="140">
        <v>7.7</v>
      </c>
      <c r="J54" s="247">
        <f t="shared" si="21"/>
        <v>3.8142627909304853E-3</v>
      </c>
      <c r="K54" s="215">
        <f t="shared" si="22"/>
        <v>2.5185209413380867E-3</v>
      </c>
      <c r="L54" s="52">
        <f t="shared" si="26"/>
        <v>-0.41591443525752864</v>
      </c>
      <c r="N54" s="27">
        <f t="shared" si="23"/>
        <v>2.9063051146384478</v>
      </c>
      <c r="O54" s="152">
        <f t="shared" si="24"/>
        <v>3.3950617283950617</v>
      </c>
      <c r="P54" s="52">
        <f t="shared" ref="P54" si="38">(O54-N54)/N54</f>
        <v>0.16817112948494281</v>
      </c>
    </row>
    <row r="55" spans="1:16" ht="20.100000000000001" customHeight="1" x14ac:dyDescent="0.25">
      <c r="A55" s="38" t="s">
        <v>179</v>
      </c>
      <c r="B55" s="19">
        <v>211.5</v>
      </c>
      <c r="C55" s="140">
        <v>18.810000000000002</v>
      </c>
      <c r="D55" s="247">
        <f t="shared" si="19"/>
        <v>8.3989130257808922E-3</v>
      </c>
      <c r="E55" s="215">
        <f t="shared" si="20"/>
        <v>8.0132574466634874E-4</v>
      </c>
      <c r="F55" s="52">
        <f t="shared" ref="F55:F56" si="39">(C55-B55)/B55</f>
        <v>-0.91106382978723399</v>
      </c>
      <c r="H55" s="19">
        <v>42.088999999999999</v>
      </c>
      <c r="I55" s="140">
        <v>4.944</v>
      </c>
      <c r="J55" s="247">
        <f t="shared" si="21"/>
        <v>1.2177691466849215E-2</v>
      </c>
      <c r="K55" s="215">
        <f t="shared" si="22"/>
        <v>1.617086692724091E-3</v>
      </c>
      <c r="L55" s="52">
        <f t="shared" ref="L55:L56" si="40">(I55-H55)/H55</f>
        <v>-0.88253462900045132</v>
      </c>
      <c r="N55" s="27">
        <f t="shared" si="23"/>
        <v>1.9900236406619385</v>
      </c>
      <c r="O55" s="152">
        <f t="shared" si="24"/>
        <v>2.6283891547049438</v>
      </c>
      <c r="P55" s="52">
        <f t="shared" ref="P55:P56" si="41">(O55-N55)/N55</f>
        <v>0.3207828796599958</v>
      </c>
    </row>
    <row r="56" spans="1:16" ht="20.100000000000001" customHeight="1" x14ac:dyDescent="0.25">
      <c r="A56" s="38" t="s">
        <v>190</v>
      </c>
      <c r="B56" s="19"/>
      <c r="C56" s="140">
        <v>3.9299999999999997</v>
      </c>
      <c r="D56" s="247">
        <f t="shared" si="19"/>
        <v>0</v>
      </c>
      <c r="E56" s="215">
        <f t="shared" si="20"/>
        <v>1.6742212528116692E-4</v>
      </c>
      <c r="F56" s="52" t="e">
        <f t="shared" si="39"/>
        <v>#DIV/0!</v>
      </c>
      <c r="H56" s="19"/>
      <c r="I56" s="140">
        <v>3.0990000000000002</v>
      </c>
      <c r="J56" s="247">
        <f t="shared" si="21"/>
        <v>0</v>
      </c>
      <c r="K56" s="215">
        <f t="shared" si="22"/>
        <v>1.0136229087281468E-3</v>
      </c>
      <c r="L56" s="52" t="e">
        <f t="shared" si="40"/>
        <v>#DIV/0!</v>
      </c>
      <c r="N56" s="27" t="e">
        <f t="shared" si="23"/>
        <v>#DIV/0!</v>
      </c>
      <c r="O56" s="152">
        <f t="shared" si="24"/>
        <v>7.8854961832061079</v>
      </c>
      <c r="P56" s="52" t="e">
        <f t="shared" si="41"/>
        <v>#DIV/0!</v>
      </c>
    </row>
    <row r="57" spans="1:16" ht="20.100000000000001" customHeight="1" x14ac:dyDescent="0.25">
      <c r="A57" s="38" t="s">
        <v>186</v>
      </c>
      <c r="B57" s="19">
        <v>22.5</v>
      </c>
      <c r="C57" s="140">
        <v>8.64</v>
      </c>
      <c r="D57" s="247">
        <f t="shared" si="19"/>
        <v>8.9350138572137151E-4</v>
      </c>
      <c r="E57" s="215">
        <f t="shared" si="20"/>
        <v>3.680730693204281E-4</v>
      </c>
      <c r="F57" s="52">
        <f t="shared" si="25"/>
        <v>-0.61599999999999999</v>
      </c>
      <c r="H57" s="19">
        <v>8.2319999999999993</v>
      </c>
      <c r="I57" s="140">
        <v>3.0910000000000002</v>
      </c>
      <c r="J57" s="247">
        <f t="shared" si="21"/>
        <v>2.3817804213714447E-3</v>
      </c>
      <c r="K57" s="215">
        <f t="shared" si="22"/>
        <v>1.011006263594289E-3</v>
      </c>
      <c r="L57" s="52">
        <f t="shared" si="26"/>
        <v>-0.62451409135082603</v>
      </c>
      <c r="N57" s="27">
        <f t="shared" si="23"/>
        <v>3.6586666666666661</v>
      </c>
      <c r="O57" s="152">
        <f t="shared" si="24"/>
        <v>3.5775462962962963</v>
      </c>
      <c r="P57" s="52">
        <f t="shared" si="8"/>
        <v>-2.2172112892776003E-2</v>
      </c>
    </row>
    <row r="58" spans="1:16" ht="20.100000000000001" customHeight="1" x14ac:dyDescent="0.25">
      <c r="A58" s="38" t="s">
        <v>184</v>
      </c>
      <c r="B58" s="19">
        <v>5.83</v>
      </c>
      <c r="C58" s="140">
        <v>2.1</v>
      </c>
      <c r="D58" s="247">
        <f t="shared" si="19"/>
        <v>2.3151613683358203E-4</v>
      </c>
      <c r="E58" s="215">
        <f t="shared" si="20"/>
        <v>8.946220434871516E-5</v>
      </c>
      <c r="F58" s="52">
        <f t="shared" si="25"/>
        <v>-0.63979416809605483</v>
      </c>
      <c r="H58" s="19">
        <v>0.996</v>
      </c>
      <c r="I58" s="140">
        <v>1.7150000000000001</v>
      </c>
      <c r="J58" s="247">
        <f t="shared" si="21"/>
        <v>2.8817459908721564E-4</v>
      </c>
      <c r="K58" s="215">
        <f t="shared" si="22"/>
        <v>5.6094330057075573E-4</v>
      </c>
      <c r="L58" s="52">
        <f t="shared" si="26"/>
        <v>0.72188755020080331</v>
      </c>
      <c r="N58" s="27">
        <f t="shared" ref="N58" si="42">(H58/B58)*10</f>
        <v>1.7084048027444254</v>
      </c>
      <c r="O58" s="152">
        <f t="shared" ref="O58" si="43">(I58/C58)*10</f>
        <v>8.1666666666666661</v>
      </c>
      <c r="P58" s="52">
        <f t="shared" ref="P58" si="44">(O58-N58)/N58</f>
        <v>3.7802878179384201</v>
      </c>
    </row>
    <row r="59" spans="1:16" ht="20.100000000000001" customHeight="1" x14ac:dyDescent="0.25">
      <c r="A59" s="38" t="s">
        <v>217</v>
      </c>
      <c r="B59" s="19">
        <v>28.8</v>
      </c>
      <c r="C59" s="140"/>
      <c r="D59" s="247">
        <f t="shared" si="19"/>
        <v>1.1436817737233555E-3</v>
      </c>
      <c r="E59" s="215">
        <f t="shared" si="20"/>
        <v>0</v>
      </c>
      <c r="F59" s="52">
        <f>(C59-B59)/B59</f>
        <v>-1</v>
      </c>
      <c r="H59" s="19">
        <v>1.72</v>
      </c>
      <c r="I59" s="140"/>
      <c r="J59" s="247">
        <f t="shared" si="21"/>
        <v>4.9765091408635628E-4</v>
      </c>
      <c r="K59" s="215">
        <f t="shared" si="22"/>
        <v>0</v>
      </c>
      <c r="L59" s="52">
        <f t="shared" si="26"/>
        <v>-1</v>
      </c>
      <c r="N59" s="27">
        <f t="shared" si="23"/>
        <v>0.59722222222222221</v>
      </c>
      <c r="O59" s="152" t="e">
        <f t="shared" si="24"/>
        <v>#DIV/0!</v>
      </c>
      <c r="P59" s="52" t="e">
        <f>(O59-N59)/N59</f>
        <v>#DIV/0!</v>
      </c>
    </row>
    <row r="60" spans="1:16" ht="20.100000000000001" customHeight="1" x14ac:dyDescent="0.25">
      <c r="A60" s="38" t="s">
        <v>189</v>
      </c>
      <c r="B60" s="19">
        <v>18</v>
      </c>
      <c r="C60" s="140"/>
      <c r="D60" s="247">
        <f t="shared" si="19"/>
        <v>7.1480110857709723E-4</v>
      </c>
      <c r="E60" s="215">
        <f t="shared" si="20"/>
        <v>0</v>
      </c>
      <c r="F60" s="52">
        <f>(C60-B60)/B60</f>
        <v>-1</v>
      </c>
      <c r="H60" s="19">
        <v>1.94</v>
      </c>
      <c r="I60" s="140"/>
      <c r="J60" s="247">
        <f t="shared" si="21"/>
        <v>5.6130393798112276E-4</v>
      </c>
      <c r="K60" s="215">
        <f t="shared" si="22"/>
        <v>0</v>
      </c>
      <c r="L60" s="52">
        <f t="shared" si="26"/>
        <v>-1</v>
      </c>
      <c r="N60" s="27">
        <f t="shared" ref="N60" si="45">(H60/B60)*10</f>
        <v>1.0777777777777777</v>
      </c>
      <c r="O60" s="152" t="e">
        <f t="shared" ref="O60" si="46">(I60/C60)*10</f>
        <v>#DIV/0!</v>
      </c>
      <c r="P60" s="52" t="e">
        <f>(O60-N60)/N60</f>
        <v>#DIV/0!</v>
      </c>
    </row>
    <row r="61" spans="1:16" ht="20.100000000000001" customHeight="1" thickBot="1" x14ac:dyDescent="0.3">
      <c r="A61" s="8" t="s">
        <v>17</v>
      </c>
      <c r="B61" s="19">
        <f>B62-SUM(B39:B60)</f>
        <v>1676.0799999999945</v>
      </c>
      <c r="C61" s="140">
        <f>C62-SUM(C39:C60)</f>
        <v>0</v>
      </c>
      <c r="D61" s="247">
        <f t="shared" si="19"/>
        <v>6.6559102336883169E-2</v>
      </c>
      <c r="E61" s="215">
        <f t="shared" si="20"/>
        <v>0</v>
      </c>
      <c r="F61" s="52">
        <f t="shared" si="25"/>
        <v>-1</v>
      </c>
      <c r="H61" s="196">
        <f>H62-SUM(H39:H60)</f>
        <v>474.57400000000007</v>
      </c>
      <c r="I61" s="142">
        <f>I62-SUM(I39:I60)</f>
        <v>0</v>
      </c>
      <c r="J61" s="247">
        <f t="shared" si="21"/>
        <v>0.13730940982652237</v>
      </c>
      <c r="K61" s="215">
        <f t="shared" si="22"/>
        <v>0</v>
      </c>
      <c r="L61" s="52">
        <f t="shared" si="26"/>
        <v>-1</v>
      </c>
      <c r="N61" s="27">
        <f t="shared" si="23"/>
        <v>2.8314519593336929</v>
      </c>
      <c r="O61" s="152" t="e">
        <f t="shared" si="24"/>
        <v>#DIV/0!</v>
      </c>
      <c r="P61" s="52" t="e">
        <f t="shared" si="8"/>
        <v>#DIV/0!</v>
      </c>
    </row>
    <row r="62" spans="1:16" ht="26.25" customHeight="1" thickBot="1" x14ac:dyDescent="0.3">
      <c r="A62" s="12" t="s">
        <v>18</v>
      </c>
      <c r="B62" s="17">
        <v>25181.829999999994</v>
      </c>
      <c r="C62" s="145">
        <v>23473.599999999999</v>
      </c>
      <c r="D62" s="253">
        <f>SUM(D39:D61)</f>
        <v>1</v>
      </c>
      <c r="E62" s="254">
        <f>SUM(E39:E61)</f>
        <v>1.0000000000000002</v>
      </c>
      <c r="F62" s="57">
        <f t="shared" si="25"/>
        <v>-6.7835816539147331E-2</v>
      </c>
      <c r="G62" s="1"/>
      <c r="H62" s="17">
        <v>3456.2380000000003</v>
      </c>
      <c r="I62" s="145">
        <v>3057.3500000000004</v>
      </c>
      <c r="J62" s="253">
        <f>SUM(J39:J61)</f>
        <v>1.0000000000000002</v>
      </c>
      <c r="K62" s="254">
        <f>SUM(K39:K61)</f>
        <v>1</v>
      </c>
      <c r="L62" s="57">
        <f t="shared" si="26"/>
        <v>-0.11541103361516189</v>
      </c>
      <c r="M62" s="1"/>
      <c r="N62" s="29">
        <f t="shared" si="23"/>
        <v>1.3725126410590496</v>
      </c>
      <c r="O62" s="146">
        <f t="shared" si="24"/>
        <v>1.3024631926930683</v>
      </c>
      <c r="P62" s="57">
        <f t="shared" si="8"/>
        <v>-5.1037379380294921E-2</v>
      </c>
    </row>
    <row r="64" spans="1:16" ht="15.75" thickBot="1" x14ac:dyDescent="0.3"/>
    <row r="65" spans="1:16" x14ac:dyDescent="0.25">
      <c r="A65" s="364" t="s">
        <v>15</v>
      </c>
      <c r="B65" s="352" t="s">
        <v>1</v>
      </c>
      <c r="C65" s="350"/>
      <c r="D65" s="352" t="s">
        <v>104</v>
      </c>
      <c r="E65" s="350"/>
      <c r="F65" s="130" t="s">
        <v>0</v>
      </c>
      <c r="H65" s="362" t="s">
        <v>19</v>
      </c>
      <c r="I65" s="363"/>
      <c r="J65" s="352" t="s">
        <v>104</v>
      </c>
      <c r="K65" s="353"/>
      <c r="L65" s="130" t="s">
        <v>0</v>
      </c>
      <c r="N65" s="360" t="s">
        <v>22</v>
      </c>
      <c r="O65" s="350"/>
      <c r="P65" s="130" t="s">
        <v>0</v>
      </c>
    </row>
    <row r="66" spans="1:16" x14ac:dyDescent="0.25">
      <c r="A66" s="365"/>
      <c r="B66" s="355" t="str">
        <f>B5</f>
        <v>jan</v>
      </c>
      <c r="C66" s="357"/>
      <c r="D66" s="355" t="str">
        <f>B5</f>
        <v>jan</v>
      </c>
      <c r="E66" s="357"/>
      <c r="F66" s="131" t="str">
        <f>F37</f>
        <v>2023/2022</v>
      </c>
      <c r="H66" s="358" t="str">
        <f>B5</f>
        <v>jan</v>
      </c>
      <c r="I66" s="357"/>
      <c r="J66" s="355" t="str">
        <f>B5</f>
        <v>jan</v>
      </c>
      <c r="K66" s="356"/>
      <c r="L66" s="131" t="str">
        <f>L37</f>
        <v>2023/2022</v>
      </c>
      <c r="N66" s="358" t="str">
        <f>B5</f>
        <v>jan</v>
      </c>
      <c r="O66" s="356"/>
      <c r="P66" s="131" t="str">
        <f>P37</f>
        <v>2023/2022</v>
      </c>
    </row>
    <row r="67" spans="1:16" ht="19.5" customHeight="1" thickBot="1" x14ac:dyDescent="0.3">
      <c r="A67" s="366"/>
      <c r="B67" s="99">
        <f>B6</f>
        <v>2022</v>
      </c>
      <c r="C67" s="134">
        <f>C6</f>
        <v>2023</v>
      </c>
      <c r="D67" s="99">
        <f>B6</f>
        <v>2022</v>
      </c>
      <c r="E67" s="134">
        <f>C6</f>
        <v>2023</v>
      </c>
      <c r="F67" s="132" t="s">
        <v>1</v>
      </c>
      <c r="H67" s="25">
        <f>B6</f>
        <v>2022</v>
      </c>
      <c r="I67" s="134">
        <f>C6</f>
        <v>2023</v>
      </c>
      <c r="J67" s="99">
        <f>B6</f>
        <v>2022</v>
      </c>
      <c r="K67" s="134">
        <f>C6</f>
        <v>2023</v>
      </c>
      <c r="L67" s="259">
        <v>1000</v>
      </c>
      <c r="N67" s="25">
        <f>B6</f>
        <v>2022</v>
      </c>
      <c r="O67" s="134">
        <f>C6</f>
        <v>2023</v>
      </c>
      <c r="P67" s="132"/>
    </row>
    <row r="68" spans="1:16" ht="20.100000000000001" customHeight="1" x14ac:dyDescent="0.25">
      <c r="A68" s="38" t="s">
        <v>158</v>
      </c>
      <c r="B68" s="39">
        <v>28230.120000000006</v>
      </c>
      <c r="C68" s="147">
        <v>36192.139999999992</v>
      </c>
      <c r="D68" s="247">
        <f>B68/$B$96</f>
        <v>0.49126045620726622</v>
      </c>
      <c r="E68" s="246">
        <f>C68/$C$96</f>
        <v>0.512236187070785</v>
      </c>
      <c r="F68" s="61">
        <f t="shared" ref="F68:F85" si="47">(C68-B68)/B68</f>
        <v>0.28203989214356806</v>
      </c>
      <c r="H68" s="19">
        <v>2580.5620000000004</v>
      </c>
      <c r="I68" s="147">
        <v>3987.2719999999999</v>
      </c>
      <c r="J68" s="245">
        <f>H68/$H$96</f>
        <v>0.35467055051710833</v>
      </c>
      <c r="K68" s="246">
        <f>I68/$I$96</f>
        <v>0.46162766196387345</v>
      </c>
      <c r="L68" s="61">
        <f t="shared" ref="L68:L85" si="48">(I68-H68)/H68</f>
        <v>0.54511769141760569</v>
      </c>
      <c r="N68" s="41">
        <f t="shared" ref="N68:N78" si="49">(H68/B68)*10</f>
        <v>0.91411655352510002</v>
      </c>
      <c r="O68" s="149">
        <f t="shared" ref="O68:O78" si="50">(I68/C68)*10</f>
        <v>1.1016955615224744</v>
      </c>
      <c r="P68" s="61">
        <f t="shared" si="8"/>
        <v>0.20520250647908631</v>
      </c>
    </row>
    <row r="69" spans="1:16" ht="20.100000000000001" customHeight="1" x14ac:dyDescent="0.25">
      <c r="A69" s="38" t="s">
        <v>174</v>
      </c>
      <c r="B69" s="19">
        <v>5111.9000000000005</v>
      </c>
      <c r="C69" s="140">
        <v>10865.84</v>
      </c>
      <c r="D69" s="247">
        <f t="shared" ref="D69:D95" si="51">B69/$B$96</f>
        <v>8.8957267134745582E-2</v>
      </c>
      <c r="E69" s="215">
        <f t="shared" ref="E69:E95" si="52">C69/$C$96</f>
        <v>0.15378688441526861</v>
      </c>
      <c r="F69" s="52">
        <f t="shared" si="47"/>
        <v>1.1255971360942114</v>
      </c>
      <c r="H69" s="19">
        <v>326.84399999999999</v>
      </c>
      <c r="I69" s="140">
        <v>773.34</v>
      </c>
      <c r="J69" s="214">
        <f t="shared" ref="J69:J96" si="53">H69/$H$96</f>
        <v>4.4921199883286564E-2</v>
      </c>
      <c r="K69" s="215">
        <f t="shared" ref="K69:K96" si="54">I69/$I$96</f>
        <v>8.9533680196169696E-2</v>
      </c>
      <c r="L69" s="52">
        <f t="shared" si="48"/>
        <v>1.3660829019348681</v>
      </c>
      <c r="N69" s="40">
        <f t="shared" si="49"/>
        <v>0.63937870459124779</v>
      </c>
      <c r="O69" s="143">
        <f t="shared" si="50"/>
        <v>0.71171671955412563</v>
      </c>
      <c r="P69" s="52">
        <f t="shared" si="8"/>
        <v>0.1131379797973147</v>
      </c>
    </row>
    <row r="70" spans="1:16" ht="20.100000000000001" customHeight="1" x14ac:dyDescent="0.25">
      <c r="A70" s="38" t="s">
        <v>159</v>
      </c>
      <c r="B70" s="19">
        <v>3484</v>
      </c>
      <c r="C70" s="140">
        <v>3343.6000000000004</v>
      </c>
      <c r="D70" s="247">
        <f t="shared" si="51"/>
        <v>6.0628556641846194E-2</v>
      </c>
      <c r="E70" s="215">
        <f t="shared" si="52"/>
        <v>4.7322786524639809E-2</v>
      </c>
      <c r="F70" s="52">
        <f t="shared" si="47"/>
        <v>-4.0298507462686463E-2</v>
      </c>
      <c r="H70" s="19">
        <v>540.60199999999998</v>
      </c>
      <c r="I70" s="140">
        <v>606.00400000000002</v>
      </c>
      <c r="J70" s="214">
        <f t="shared" si="53"/>
        <v>7.4299942784032999E-2</v>
      </c>
      <c r="K70" s="215">
        <f t="shared" si="54"/>
        <v>7.0160302497736596E-2</v>
      </c>
      <c r="L70" s="52">
        <f t="shared" si="48"/>
        <v>0.12097994458030131</v>
      </c>
      <c r="N70" s="40">
        <f t="shared" si="49"/>
        <v>1.5516704936854189</v>
      </c>
      <c r="O70" s="143">
        <f t="shared" si="50"/>
        <v>1.8124297164732623</v>
      </c>
      <c r="P70" s="52">
        <f t="shared" si="8"/>
        <v>0.16805064209767015</v>
      </c>
    </row>
    <row r="71" spans="1:16" ht="20.100000000000001" customHeight="1" x14ac:dyDescent="0.25">
      <c r="A71" s="38" t="s">
        <v>157</v>
      </c>
      <c r="B71" s="19">
        <v>2333.14</v>
      </c>
      <c r="C71" s="140">
        <v>2409.9200000000005</v>
      </c>
      <c r="D71" s="247">
        <f t="shared" si="51"/>
        <v>4.0601294673753452E-2</v>
      </c>
      <c r="E71" s="215">
        <f t="shared" si="52"/>
        <v>3.4108185698486657E-2</v>
      </c>
      <c r="F71" s="52">
        <f t="shared" si="47"/>
        <v>3.2908440985110476E-2</v>
      </c>
      <c r="H71" s="19">
        <v>669.60899999999992</v>
      </c>
      <c r="I71" s="140">
        <v>553.41099999999994</v>
      </c>
      <c r="J71" s="214">
        <f t="shared" si="53"/>
        <v>9.2030570341348261E-2</v>
      </c>
      <c r="K71" s="215">
        <f t="shared" si="54"/>
        <v>6.4071331485559338E-2</v>
      </c>
      <c r="L71" s="52">
        <f t="shared" si="48"/>
        <v>-0.17353112040011409</v>
      </c>
      <c r="N71" s="40">
        <f t="shared" si="49"/>
        <v>2.8699906563686706</v>
      </c>
      <c r="O71" s="143">
        <f t="shared" si="50"/>
        <v>2.2963874319479478</v>
      </c>
      <c r="P71" s="52">
        <f t="shared" si="8"/>
        <v>-0.19986240134540681</v>
      </c>
    </row>
    <row r="72" spans="1:16" ht="20.100000000000001" customHeight="1" x14ac:dyDescent="0.25">
      <c r="A72" s="38" t="s">
        <v>165</v>
      </c>
      <c r="B72" s="19">
        <v>2337.73</v>
      </c>
      <c r="C72" s="140">
        <v>2462.7800000000002</v>
      </c>
      <c r="D72" s="247">
        <f t="shared" si="51"/>
        <v>4.0681169838789638E-2</v>
      </c>
      <c r="E72" s="215">
        <f t="shared" si="52"/>
        <v>3.4856326174528177E-2</v>
      </c>
      <c r="F72" s="52">
        <f t="shared" si="47"/>
        <v>5.3492062813070874E-2</v>
      </c>
      <c r="H72" s="19">
        <v>692.6149999999999</v>
      </c>
      <c r="I72" s="140">
        <v>443.185</v>
      </c>
      <c r="J72" s="214">
        <f t="shared" si="53"/>
        <v>9.5192498124984759E-2</v>
      </c>
      <c r="K72" s="215">
        <f t="shared" si="54"/>
        <v>5.130988188602615E-2</v>
      </c>
      <c r="L72" s="52">
        <f t="shared" si="48"/>
        <v>-0.36012792099506929</v>
      </c>
      <c r="N72" s="40">
        <f t="shared" si="49"/>
        <v>2.9627672999020409</v>
      </c>
      <c r="O72" s="143">
        <f t="shared" si="50"/>
        <v>1.7995314238381015</v>
      </c>
      <c r="P72" s="52">
        <f t="shared" ref="P72:P78" si="55">(O72-N72)/N72</f>
        <v>-0.39261803520728744</v>
      </c>
    </row>
    <row r="73" spans="1:16" ht="20.100000000000001" customHeight="1" x14ac:dyDescent="0.25">
      <c r="A73" s="38" t="s">
        <v>160</v>
      </c>
      <c r="B73" s="19">
        <v>3326.6199999999994</v>
      </c>
      <c r="C73" s="140">
        <v>2108.8599999999997</v>
      </c>
      <c r="D73" s="247">
        <f t="shared" si="51"/>
        <v>5.7889830394919156E-2</v>
      </c>
      <c r="E73" s="215">
        <f t="shared" si="52"/>
        <v>2.9847210070089687E-2</v>
      </c>
      <c r="F73" s="52">
        <f t="shared" si="47"/>
        <v>-0.36606525542442481</v>
      </c>
      <c r="H73" s="19">
        <v>588.47799999999995</v>
      </c>
      <c r="I73" s="140">
        <v>404.226</v>
      </c>
      <c r="J73" s="214">
        <f t="shared" si="53"/>
        <v>8.0879985145563965E-2</v>
      </c>
      <c r="K73" s="215">
        <f t="shared" si="54"/>
        <v>4.6799391484957313E-2</v>
      </c>
      <c r="L73" s="52">
        <f t="shared" si="48"/>
        <v>-0.31309921526378209</v>
      </c>
      <c r="N73" s="40">
        <f t="shared" si="49"/>
        <v>1.76899675947358</v>
      </c>
      <c r="O73" s="143">
        <f t="shared" si="50"/>
        <v>1.9167986495073168</v>
      </c>
      <c r="P73" s="52">
        <f t="shared" si="55"/>
        <v>8.3551249736443733E-2</v>
      </c>
    </row>
    <row r="74" spans="1:16" ht="20.100000000000001" customHeight="1" x14ac:dyDescent="0.25">
      <c r="A74" s="38" t="s">
        <v>163</v>
      </c>
      <c r="B74" s="19">
        <v>587.55999999999995</v>
      </c>
      <c r="C74" s="140">
        <v>1149.25</v>
      </c>
      <c r="D74" s="247">
        <f t="shared" si="51"/>
        <v>1.0224717204501478E-2</v>
      </c>
      <c r="E74" s="215">
        <f t="shared" si="52"/>
        <v>1.6265615627898758E-2</v>
      </c>
      <c r="F74" s="52">
        <f t="shared" si="47"/>
        <v>0.95597045408128545</v>
      </c>
      <c r="H74" s="19">
        <v>197.53899999999999</v>
      </c>
      <c r="I74" s="140">
        <v>273.58299999999997</v>
      </c>
      <c r="J74" s="214">
        <f t="shared" si="53"/>
        <v>2.7149615424314179E-2</v>
      </c>
      <c r="K74" s="215">
        <f t="shared" si="54"/>
        <v>3.1674157329387706E-2</v>
      </c>
      <c r="L74" s="52">
        <f t="shared" si="48"/>
        <v>0.38495689458790411</v>
      </c>
      <c r="N74" s="40">
        <f t="shared" si="49"/>
        <v>3.3620226019470349</v>
      </c>
      <c r="O74" s="143">
        <f t="shared" si="50"/>
        <v>2.3805351316075698</v>
      </c>
      <c r="P74" s="52">
        <f t="shared" si="55"/>
        <v>-0.2919336323827984</v>
      </c>
    </row>
    <row r="75" spans="1:16" ht="20.100000000000001" customHeight="1" x14ac:dyDescent="0.25">
      <c r="A75" s="38" t="s">
        <v>195</v>
      </c>
      <c r="B75" s="19">
        <v>3085.2</v>
      </c>
      <c r="C75" s="140">
        <v>2344.02</v>
      </c>
      <c r="D75" s="247">
        <f t="shared" si="51"/>
        <v>5.3688640341970108E-2</v>
      </c>
      <c r="E75" s="215">
        <f t="shared" si="52"/>
        <v>3.3175486921128781E-2</v>
      </c>
      <c r="F75" s="52">
        <f t="shared" si="47"/>
        <v>-0.24023726176584984</v>
      </c>
      <c r="H75" s="19">
        <v>252.55900000000003</v>
      </c>
      <c r="I75" s="140">
        <v>205.67199999999997</v>
      </c>
      <c r="J75" s="214">
        <f t="shared" si="53"/>
        <v>3.4711523911477561E-2</v>
      </c>
      <c r="K75" s="215">
        <f t="shared" si="54"/>
        <v>2.3811740079792341E-2</v>
      </c>
      <c r="L75" s="52">
        <f t="shared" si="48"/>
        <v>-0.18564771004003044</v>
      </c>
      <c r="N75" s="40">
        <f t="shared" si="49"/>
        <v>0.81861467652016084</v>
      </c>
      <c r="O75" s="143">
        <f t="shared" si="50"/>
        <v>0.87743278640967215</v>
      </c>
      <c r="P75" s="52">
        <f t="shared" si="55"/>
        <v>7.1850788382564174E-2</v>
      </c>
    </row>
    <row r="76" spans="1:16" ht="20.100000000000001" customHeight="1" x14ac:dyDescent="0.25">
      <c r="A76" s="38" t="s">
        <v>175</v>
      </c>
      <c r="B76" s="19">
        <v>34.76</v>
      </c>
      <c r="C76" s="140">
        <v>602.02</v>
      </c>
      <c r="D76" s="247">
        <f t="shared" si="51"/>
        <v>6.0489340667926905E-4</v>
      </c>
      <c r="E76" s="215">
        <f t="shared" si="52"/>
        <v>8.5205359323973114E-3</v>
      </c>
      <c r="F76" s="52">
        <f t="shared" si="47"/>
        <v>16.319332566168011</v>
      </c>
      <c r="H76" s="19">
        <v>8.8179999999999996</v>
      </c>
      <c r="I76" s="140">
        <v>137.70399999999998</v>
      </c>
      <c r="J76" s="214">
        <f t="shared" si="53"/>
        <v>1.2119394591022655E-3</v>
      </c>
      <c r="K76" s="215">
        <f t="shared" si="54"/>
        <v>1.5942723637382458E-2</v>
      </c>
      <c r="L76" s="52">
        <f t="shared" si="48"/>
        <v>14.616239510092988</v>
      </c>
      <c r="N76" s="40">
        <f t="shared" si="49"/>
        <v>2.5368239355581128</v>
      </c>
      <c r="O76" s="143">
        <f t="shared" si="50"/>
        <v>2.2873658682435796</v>
      </c>
      <c r="P76" s="52">
        <f t="shared" si="55"/>
        <v>-9.8334797231267576E-2</v>
      </c>
    </row>
    <row r="77" spans="1:16" ht="20.100000000000001" customHeight="1" x14ac:dyDescent="0.25">
      <c r="A77" s="38" t="s">
        <v>170</v>
      </c>
      <c r="B77" s="19">
        <v>481.62999999999994</v>
      </c>
      <c r="C77" s="140">
        <v>722.97</v>
      </c>
      <c r="D77" s="247">
        <f t="shared" si="51"/>
        <v>8.3813236898428178E-3</v>
      </c>
      <c r="E77" s="215">
        <f t="shared" si="52"/>
        <v>1.0232370790082199E-2</v>
      </c>
      <c r="F77" s="52">
        <f t="shared" si="47"/>
        <v>0.50109004837738536</v>
      </c>
      <c r="H77" s="19">
        <v>92.688999999999993</v>
      </c>
      <c r="I77" s="140">
        <v>128.203</v>
      </c>
      <c r="J77" s="214">
        <f t="shared" si="53"/>
        <v>1.2739108247304365E-2</v>
      </c>
      <c r="K77" s="215">
        <f t="shared" si="54"/>
        <v>1.484274239298309E-2</v>
      </c>
      <c r="L77" s="52">
        <f t="shared" si="48"/>
        <v>0.38315226186494633</v>
      </c>
      <c r="N77" s="40">
        <f t="shared" si="49"/>
        <v>1.9244856009800055</v>
      </c>
      <c r="O77" s="143">
        <f t="shared" si="50"/>
        <v>1.7732824321894407</v>
      </c>
      <c r="P77" s="52">
        <f t="shared" si="55"/>
        <v>-7.8568095658168427E-2</v>
      </c>
    </row>
    <row r="78" spans="1:16" ht="20.100000000000001" customHeight="1" x14ac:dyDescent="0.25">
      <c r="A78" s="38" t="s">
        <v>194</v>
      </c>
      <c r="B78" s="19">
        <v>3834.91</v>
      </c>
      <c r="C78" s="140">
        <v>3171.72</v>
      </c>
      <c r="D78" s="247">
        <f t="shared" si="51"/>
        <v>6.673509131784798E-2</v>
      </c>
      <c r="E78" s="215">
        <f t="shared" si="52"/>
        <v>4.4890126951767716E-2</v>
      </c>
      <c r="F78" s="52">
        <f t="shared" si="47"/>
        <v>-0.17293495805638204</v>
      </c>
      <c r="H78" s="19">
        <v>107.962</v>
      </c>
      <c r="I78" s="140">
        <v>103.273</v>
      </c>
      <c r="J78" s="214">
        <f t="shared" si="53"/>
        <v>1.4838218176865368E-2</v>
      </c>
      <c r="K78" s="215">
        <f t="shared" si="54"/>
        <v>1.1956463851474166E-2</v>
      </c>
      <c r="L78" s="52">
        <f t="shared" si="48"/>
        <v>-4.3431948278097918E-2</v>
      </c>
      <c r="N78" s="40">
        <f t="shared" si="49"/>
        <v>0.28152420786928511</v>
      </c>
      <c r="O78" s="143">
        <f t="shared" si="50"/>
        <v>0.3256056650650121</v>
      </c>
      <c r="P78" s="52">
        <f t="shared" si="55"/>
        <v>0.1565814092129317</v>
      </c>
    </row>
    <row r="79" spans="1:16" ht="20.100000000000001" customHeight="1" x14ac:dyDescent="0.25">
      <c r="A79" s="38" t="s">
        <v>204</v>
      </c>
      <c r="B79" s="19"/>
      <c r="C79" s="140">
        <v>406.46</v>
      </c>
      <c r="D79" s="247">
        <f t="shared" si="51"/>
        <v>0</v>
      </c>
      <c r="E79" s="215">
        <f t="shared" si="52"/>
        <v>5.7527275424109027E-3</v>
      </c>
      <c r="F79" s="52"/>
      <c r="H79" s="19"/>
      <c r="I79" s="140">
        <v>99.01100000000001</v>
      </c>
      <c r="J79" s="214">
        <f t="shared" si="53"/>
        <v>0</v>
      </c>
      <c r="K79" s="215">
        <f t="shared" si="54"/>
        <v>1.1463029469448055E-2</v>
      </c>
      <c r="L79" s="52"/>
      <c r="N79" s="40" t="e">
        <f t="shared" ref="N79:N83" si="56">(H79/B79)*10</f>
        <v>#DIV/0!</v>
      </c>
      <c r="O79" s="143">
        <f t="shared" ref="O79:O83" si="57">(I79/C79)*10</f>
        <v>2.4359346553166366</v>
      </c>
      <c r="P79" s="52"/>
    </row>
    <row r="80" spans="1:16" ht="20.100000000000001" customHeight="1" x14ac:dyDescent="0.25">
      <c r="A80" s="38" t="s">
        <v>192</v>
      </c>
      <c r="B80" s="19">
        <v>430.10999999999996</v>
      </c>
      <c r="C80" s="140">
        <v>721.03000000000009</v>
      </c>
      <c r="D80" s="247">
        <f t="shared" si="51"/>
        <v>7.4847728178026587E-3</v>
      </c>
      <c r="E80" s="215">
        <f t="shared" si="52"/>
        <v>1.0204913496788204E-2</v>
      </c>
      <c r="F80" s="52">
        <f t="shared" si="47"/>
        <v>0.67638511078561336</v>
      </c>
      <c r="H80" s="19">
        <v>44.510000000000005</v>
      </c>
      <c r="I80" s="140">
        <v>78.538999999999987</v>
      </c>
      <c r="J80" s="214">
        <f t="shared" si="53"/>
        <v>6.1174217877797516E-3</v>
      </c>
      <c r="K80" s="215">
        <f t="shared" si="54"/>
        <v>9.0928772712221915E-3</v>
      </c>
      <c r="L80" s="52">
        <f t="shared" si="48"/>
        <v>0.7645248258818238</v>
      </c>
      <c r="N80" s="40">
        <f t="shared" si="56"/>
        <v>1.0348515496035899</v>
      </c>
      <c r="O80" s="143">
        <f t="shared" si="57"/>
        <v>1.0892611957893568</v>
      </c>
      <c r="P80" s="52">
        <f t="shared" ref="P80:P83" si="58">(O80-N80)/N80</f>
        <v>5.2577247631903315E-2</v>
      </c>
    </row>
    <row r="81" spans="1:16" ht="20.100000000000001" customHeight="1" x14ac:dyDescent="0.25">
      <c r="A81" s="38" t="s">
        <v>208</v>
      </c>
      <c r="B81" s="19">
        <v>480</v>
      </c>
      <c r="C81" s="140">
        <v>234.6</v>
      </c>
      <c r="D81" s="247">
        <f t="shared" si="51"/>
        <v>8.3529584351567654E-3</v>
      </c>
      <c r="E81" s="215">
        <f t="shared" si="52"/>
        <v>3.3203510344181411E-3</v>
      </c>
      <c r="F81" s="52">
        <f t="shared" si="47"/>
        <v>-0.51124999999999998</v>
      </c>
      <c r="H81" s="19">
        <v>132.47999999999999</v>
      </c>
      <c r="I81" s="140">
        <v>68.034000000000006</v>
      </c>
      <c r="J81" s="214">
        <f t="shared" si="53"/>
        <v>1.8207954132668194E-2</v>
      </c>
      <c r="K81" s="215">
        <f t="shared" si="54"/>
        <v>7.8766576130372273E-3</v>
      </c>
      <c r="L81" s="52">
        <f t="shared" si="48"/>
        <v>-0.48645833333333327</v>
      </c>
      <c r="N81" s="40">
        <f t="shared" si="56"/>
        <v>2.76</v>
      </c>
      <c r="O81" s="143">
        <f t="shared" si="57"/>
        <v>2.9000000000000004</v>
      </c>
      <c r="P81" s="52">
        <f t="shared" si="58"/>
        <v>5.0724637681159632E-2</v>
      </c>
    </row>
    <row r="82" spans="1:16" ht="20.100000000000001" customHeight="1" x14ac:dyDescent="0.25">
      <c r="A82" s="38" t="s">
        <v>216</v>
      </c>
      <c r="B82" s="19"/>
      <c r="C82" s="140">
        <v>245.79</v>
      </c>
      <c r="D82" s="247">
        <f t="shared" si="51"/>
        <v>0</v>
      </c>
      <c r="E82" s="215">
        <f t="shared" si="52"/>
        <v>3.4787258343974207E-3</v>
      </c>
      <c r="F82" s="52"/>
      <c r="H82" s="19"/>
      <c r="I82" s="140">
        <v>64.759</v>
      </c>
      <c r="J82" s="214">
        <f t="shared" si="53"/>
        <v>0</v>
      </c>
      <c r="K82" s="215">
        <f t="shared" si="54"/>
        <v>7.497493464483607E-3</v>
      </c>
      <c r="L82" s="52"/>
      <c r="N82" s="40" t="e">
        <f t="shared" si="56"/>
        <v>#DIV/0!</v>
      </c>
      <c r="O82" s="143">
        <f t="shared" si="57"/>
        <v>2.6347288335571015</v>
      </c>
      <c r="P82" s="52"/>
    </row>
    <row r="83" spans="1:16" ht="20.100000000000001" customHeight="1" x14ac:dyDescent="0.25">
      <c r="A83" s="38" t="s">
        <v>207</v>
      </c>
      <c r="B83" s="19">
        <v>1031.32</v>
      </c>
      <c r="C83" s="140">
        <v>325.10000000000002</v>
      </c>
      <c r="D83" s="247">
        <f t="shared" si="51"/>
        <v>1.7947027277803906E-2</v>
      </c>
      <c r="E83" s="215">
        <f t="shared" si="52"/>
        <v>4.601219613339036E-3</v>
      </c>
      <c r="F83" s="52">
        <f t="shared" si="47"/>
        <v>-0.68477291238412907</v>
      </c>
      <c r="H83" s="19">
        <v>184.00399999999999</v>
      </c>
      <c r="I83" s="140">
        <v>54.672000000000004</v>
      </c>
      <c r="J83" s="214">
        <f t="shared" si="53"/>
        <v>2.5289374941330607E-2</v>
      </c>
      <c r="K83" s="215">
        <f t="shared" si="54"/>
        <v>6.3296678869384608E-3</v>
      </c>
      <c r="L83" s="52">
        <f t="shared" si="48"/>
        <v>-0.70287602443425146</v>
      </c>
      <c r="N83" s="40">
        <f t="shared" si="56"/>
        <v>1.7841601054958693</v>
      </c>
      <c r="O83" s="143">
        <f t="shared" si="57"/>
        <v>1.681697939095663</v>
      </c>
      <c r="P83" s="52">
        <f t="shared" si="58"/>
        <v>-5.7428795815232712E-2</v>
      </c>
    </row>
    <row r="84" spans="1:16" ht="20.100000000000001" customHeight="1" x14ac:dyDescent="0.25">
      <c r="A84" s="38" t="s">
        <v>203</v>
      </c>
      <c r="B84" s="19">
        <v>0.03</v>
      </c>
      <c r="C84" s="140">
        <v>204.75</v>
      </c>
      <c r="D84" s="247">
        <f t="shared" si="51"/>
        <v>5.2205990219729787E-7</v>
      </c>
      <c r="E84" s="215">
        <f t="shared" si="52"/>
        <v>2.897876702033736E-3</v>
      </c>
      <c r="F84" s="52">
        <f t="shared" si="47"/>
        <v>6824</v>
      </c>
      <c r="H84" s="19">
        <v>5.5E-2</v>
      </c>
      <c r="I84" s="140">
        <v>46.826999999999998</v>
      </c>
      <c r="J84" s="214">
        <f t="shared" si="53"/>
        <v>7.5591597018172612E-6</v>
      </c>
      <c r="K84" s="215">
        <f t="shared" si="54"/>
        <v>5.4214105600978064E-3</v>
      </c>
      <c r="L84" s="52">
        <f t="shared" si="48"/>
        <v>850.4</v>
      </c>
      <c r="N84" s="40">
        <f t="shared" ref="N84" si="59">(H84/B84)*10</f>
        <v>18.333333333333336</v>
      </c>
      <c r="O84" s="143">
        <f t="shared" ref="O84" si="60">(I84/C84)*10</f>
        <v>2.287032967032967</v>
      </c>
      <c r="P84" s="52">
        <f t="shared" ref="P84" si="61">(O84-N84)/N84</f>
        <v>-0.87525274725274727</v>
      </c>
    </row>
    <row r="85" spans="1:16" ht="20.100000000000001" customHeight="1" x14ac:dyDescent="0.25">
      <c r="A85" s="38" t="s">
        <v>196</v>
      </c>
      <c r="B85" s="19">
        <v>105.08</v>
      </c>
      <c r="C85" s="140">
        <v>263.15999999999997</v>
      </c>
      <c r="D85" s="247">
        <f t="shared" si="51"/>
        <v>1.8286018174297352E-3</v>
      </c>
      <c r="E85" s="215">
        <f t="shared" si="52"/>
        <v>3.7245676820864366E-3</v>
      </c>
      <c r="F85" s="52">
        <f t="shared" si="47"/>
        <v>1.5043776170536733</v>
      </c>
      <c r="H85" s="19">
        <v>27.166</v>
      </c>
      <c r="I85" s="140">
        <v>44.177999999999997</v>
      </c>
      <c r="J85" s="214">
        <f t="shared" si="53"/>
        <v>3.7336751356285042E-3</v>
      </c>
      <c r="K85" s="215">
        <f t="shared" si="54"/>
        <v>5.1147217571913834E-3</v>
      </c>
      <c r="L85" s="52">
        <f t="shared" si="48"/>
        <v>0.62622395641610828</v>
      </c>
      <c r="N85" s="40">
        <f t="shared" ref="N85" si="62">(H85/B85)*10</f>
        <v>2.5852683669585081</v>
      </c>
      <c r="O85" s="143">
        <f t="shared" ref="O85" si="63">(I85/C85)*10</f>
        <v>1.6787505699954401</v>
      </c>
      <c r="P85" s="52">
        <f t="shared" ref="P85" si="64">(O85-N85)/N85</f>
        <v>-0.3506474641275093</v>
      </c>
    </row>
    <row r="86" spans="1:16" ht="20.100000000000001" customHeight="1" x14ac:dyDescent="0.25">
      <c r="A86" s="38" t="s">
        <v>218</v>
      </c>
      <c r="B86" s="19"/>
      <c r="C86" s="140">
        <v>97.89</v>
      </c>
      <c r="D86" s="247">
        <f t="shared" si="51"/>
        <v>0</v>
      </c>
      <c r="E86" s="215">
        <f t="shared" si="52"/>
        <v>1.3854610518294623E-3</v>
      </c>
      <c r="F86" s="52"/>
      <c r="H86" s="19"/>
      <c r="I86" s="140">
        <v>41.188000000000002</v>
      </c>
      <c r="J86" s="214">
        <f t="shared" si="53"/>
        <v>0</v>
      </c>
      <c r="K86" s="215">
        <f t="shared" si="54"/>
        <v>4.7685535727103696E-3</v>
      </c>
      <c r="L86" s="52"/>
      <c r="N86" s="40" t="e">
        <f t="shared" ref="N86" si="65">(H86/B86)*10</f>
        <v>#DIV/0!</v>
      </c>
      <c r="O86" s="143">
        <f t="shared" ref="O86" si="66">(I86/C86)*10</f>
        <v>4.2075799366636026</v>
      </c>
      <c r="P86" s="52"/>
    </row>
    <row r="87" spans="1:16" ht="20.100000000000001" customHeight="1" x14ac:dyDescent="0.25">
      <c r="A87" s="38" t="s">
        <v>213</v>
      </c>
      <c r="B87" s="19"/>
      <c r="C87" s="140">
        <v>290.09000000000003</v>
      </c>
      <c r="D87" s="247">
        <f t="shared" si="51"/>
        <v>0</v>
      </c>
      <c r="E87" s="215">
        <f t="shared" si="52"/>
        <v>4.1057145420901903E-3</v>
      </c>
      <c r="F87" s="52"/>
      <c r="H87" s="19"/>
      <c r="I87" s="140">
        <v>39.055999999999997</v>
      </c>
      <c r="J87" s="214">
        <f t="shared" si="53"/>
        <v>0</v>
      </c>
      <c r="K87" s="215">
        <f t="shared" si="54"/>
        <v>4.5217206063847765E-3</v>
      </c>
      <c r="L87" s="52"/>
      <c r="N87" s="40" t="e">
        <f t="shared" ref="N87:N88" si="67">(H87/B87)*10</f>
        <v>#DIV/0!</v>
      </c>
      <c r="O87" s="143">
        <f t="shared" ref="O87:O88" si="68">(I87/C87)*10</f>
        <v>1.346340790789065</v>
      </c>
      <c r="P87" s="52"/>
    </row>
    <row r="88" spans="1:16" ht="20.100000000000001" customHeight="1" x14ac:dyDescent="0.25">
      <c r="A88" s="38" t="s">
        <v>219</v>
      </c>
      <c r="B88" s="19">
        <v>126.75</v>
      </c>
      <c r="C88" s="140">
        <v>225.23000000000002</v>
      </c>
      <c r="D88" s="247">
        <f t="shared" si="51"/>
        <v>2.2057030867835836E-3</v>
      </c>
      <c r="E88" s="215">
        <f t="shared" si="52"/>
        <v>3.1877351384569396E-3</v>
      </c>
      <c r="F88" s="52">
        <f>(C88-B88)/B88</f>
        <v>0.77696252465483251</v>
      </c>
      <c r="H88" s="19">
        <v>22.69</v>
      </c>
      <c r="I88" s="140">
        <v>38.603999999999999</v>
      </c>
      <c r="J88" s="214">
        <f t="shared" si="53"/>
        <v>3.1184969751678849E-3</v>
      </c>
      <c r="K88" s="215">
        <f t="shared" si="54"/>
        <v>4.4693901651187504E-3</v>
      </c>
      <c r="L88" s="52">
        <f t="shared" ref="L88" si="69">(I88-H88)/H88</f>
        <v>0.7013662406346407</v>
      </c>
      <c r="N88" s="40">
        <f t="shared" si="67"/>
        <v>1.7901380670611442</v>
      </c>
      <c r="O88" s="143">
        <f t="shared" si="68"/>
        <v>1.7139812635972116</v>
      </c>
      <c r="P88" s="52">
        <f t="shared" ref="P88" si="70">(O88-N88)/N88</f>
        <v>-4.2542418858763587E-2</v>
      </c>
    </row>
    <row r="89" spans="1:16" ht="20.100000000000001" customHeight="1" x14ac:dyDescent="0.25">
      <c r="A89" s="38" t="s">
        <v>220</v>
      </c>
      <c r="B89" s="19"/>
      <c r="C89" s="140">
        <v>548.06999999999994</v>
      </c>
      <c r="D89" s="247">
        <f t="shared" si="51"/>
        <v>0</v>
      </c>
      <c r="E89" s="215">
        <f t="shared" si="52"/>
        <v>7.7569684204328668E-3</v>
      </c>
      <c r="F89" s="52"/>
      <c r="H89" s="19"/>
      <c r="I89" s="140">
        <v>32.917000000000002</v>
      </c>
      <c r="J89" s="214">
        <f t="shared" si="53"/>
        <v>0</v>
      </c>
      <c r="K89" s="215">
        <f t="shared" si="54"/>
        <v>3.8109759627296116E-3</v>
      </c>
      <c r="L89" s="52"/>
      <c r="N89" s="40" t="e">
        <f t="shared" ref="N89:N94" si="71">(H89/B89)*10</f>
        <v>#DIV/0!</v>
      </c>
      <c r="O89" s="143">
        <f t="shared" ref="O89:O94" si="72">(I89/C89)*10</f>
        <v>0.60059846369989245</v>
      </c>
      <c r="P89" s="52"/>
    </row>
    <row r="90" spans="1:16" ht="20.100000000000001" customHeight="1" x14ac:dyDescent="0.25">
      <c r="A90" s="38" t="s">
        <v>221</v>
      </c>
      <c r="B90" s="19">
        <v>103.5</v>
      </c>
      <c r="C90" s="140">
        <v>94.23</v>
      </c>
      <c r="D90" s="247">
        <f t="shared" si="51"/>
        <v>1.8011066625806776E-3</v>
      </c>
      <c r="E90" s="215">
        <f t="shared" si="52"/>
        <v>1.3336601789139875E-3</v>
      </c>
      <c r="F90" s="52">
        <f t="shared" ref="F90:F93" si="73">(C90-B90)/B90</f>
        <v>-8.9565217391304311E-2</v>
      </c>
      <c r="H90" s="19">
        <v>28.79</v>
      </c>
      <c r="I90" s="140">
        <v>30.192</v>
      </c>
      <c r="J90" s="214">
        <f t="shared" si="53"/>
        <v>3.9568765057330715E-3</v>
      </c>
      <c r="K90" s="215">
        <f t="shared" si="54"/>
        <v>3.4954882360704932E-3</v>
      </c>
      <c r="L90" s="52">
        <f t="shared" ref="L90:L93" si="74">(I90-H90)/H90</f>
        <v>4.8697464397360231E-2</v>
      </c>
      <c r="N90" s="40">
        <f t="shared" si="71"/>
        <v>2.781642512077295</v>
      </c>
      <c r="O90" s="143">
        <f t="shared" si="72"/>
        <v>3.2040751353072268</v>
      </c>
      <c r="P90" s="52">
        <f t="shared" ref="P90:P93" si="75">(O90-N90)/N90</f>
        <v>0.1518644546866896</v>
      </c>
    </row>
    <row r="91" spans="1:16" ht="20.100000000000001" customHeight="1" x14ac:dyDescent="0.25">
      <c r="A91" s="38" t="s">
        <v>222</v>
      </c>
      <c r="B91" s="19"/>
      <c r="C91" s="140">
        <v>83.95</v>
      </c>
      <c r="D91" s="247">
        <f t="shared" si="51"/>
        <v>0</v>
      </c>
      <c r="E91" s="215">
        <f t="shared" si="52"/>
        <v>1.1881648309437468E-3</v>
      </c>
      <c r="F91" s="52"/>
      <c r="H91" s="19"/>
      <c r="I91" s="140">
        <v>29.057000000000002</v>
      </c>
      <c r="J91" s="214">
        <f t="shared" si="53"/>
        <v>0</v>
      </c>
      <c r="K91" s="215">
        <f t="shared" si="54"/>
        <v>3.3640832563427508E-3</v>
      </c>
      <c r="L91" s="52"/>
      <c r="N91" s="40" t="e">
        <f t="shared" si="71"/>
        <v>#DIV/0!</v>
      </c>
      <c r="O91" s="143">
        <f t="shared" si="72"/>
        <v>3.4612269207861823</v>
      </c>
      <c r="P91" s="52"/>
    </row>
    <row r="92" spans="1:16" ht="20.100000000000001" customHeight="1" x14ac:dyDescent="0.25">
      <c r="A92" s="38" t="s">
        <v>176</v>
      </c>
      <c r="B92" s="19">
        <v>313.56</v>
      </c>
      <c r="C92" s="140">
        <v>170.13</v>
      </c>
      <c r="D92" s="247">
        <f t="shared" si="51"/>
        <v>5.4565700977661571E-3</v>
      </c>
      <c r="E92" s="215">
        <f t="shared" si="52"/>
        <v>2.4078913959316214E-3</v>
      </c>
      <c r="F92" s="52">
        <f t="shared" si="73"/>
        <v>-0.45742441637964026</v>
      </c>
      <c r="H92" s="19">
        <v>48.21</v>
      </c>
      <c r="I92" s="140">
        <v>28.347000000000001</v>
      </c>
      <c r="J92" s="214">
        <f t="shared" si="53"/>
        <v>6.625947076811094E-3</v>
      </c>
      <c r="K92" s="215">
        <f t="shared" si="54"/>
        <v>3.2818827844425767E-3</v>
      </c>
      <c r="L92" s="52">
        <f t="shared" si="74"/>
        <v>-0.41200995644057248</v>
      </c>
      <c r="N92" s="40">
        <f t="shared" si="71"/>
        <v>1.5375047837734404</v>
      </c>
      <c r="O92" s="143">
        <f t="shared" si="72"/>
        <v>1.6661964380179863</v>
      </c>
      <c r="P92" s="52">
        <f t="shared" si="75"/>
        <v>8.3701628510516157E-2</v>
      </c>
    </row>
    <row r="93" spans="1:16" ht="20.100000000000001" customHeight="1" x14ac:dyDescent="0.25">
      <c r="A93" s="38" t="s">
        <v>173</v>
      </c>
      <c r="B93" s="19">
        <v>9.7600000000000016</v>
      </c>
      <c r="C93" s="140">
        <v>19.23</v>
      </c>
      <c r="D93" s="247">
        <f t="shared" si="51"/>
        <v>1.6984348818152093E-4</v>
      </c>
      <c r="E93" s="215">
        <f t="shared" si="52"/>
        <v>2.7216688146573255E-4</v>
      </c>
      <c r="F93" s="52">
        <f t="shared" si="73"/>
        <v>0.97028688524590134</v>
      </c>
      <c r="H93" s="19">
        <v>12.288</v>
      </c>
      <c r="I93" s="140">
        <v>28.248000000000001</v>
      </c>
      <c r="J93" s="214">
        <f t="shared" si="53"/>
        <v>1.688853716653282E-3</v>
      </c>
      <c r="K93" s="215">
        <f t="shared" si="54"/>
        <v>3.2704210285015665E-3</v>
      </c>
      <c r="L93" s="52">
        <f t="shared" si="74"/>
        <v>1.298828125</v>
      </c>
      <c r="N93" s="40">
        <f t="shared" si="71"/>
        <v>12.590163934426229</v>
      </c>
      <c r="O93" s="143">
        <f t="shared" si="72"/>
        <v>14.689547581903277</v>
      </c>
      <c r="P93" s="52">
        <f t="shared" si="75"/>
        <v>0.16674791991679674</v>
      </c>
    </row>
    <row r="94" spans="1:16" ht="20.100000000000001" customHeight="1" x14ac:dyDescent="0.25">
      <c r="A94" s="38" t="s">
        <v>198</v>
      </c>
      <c r="B94" s="19"/>
      <c r="C94" s="140">
        <v>114.9</v>
      </c>
      <c r="D94" s="247">
        <f t="shared" si="51"/>
        <v>0</v>
      </c>
      <c r="E94" s="215">
        <f t="shared" si="52"/>
        <v>1.6262077316907266E-3</v>
      </c>
      <c r="F94" s="52"/>
      <c r="H94" s="19"/>
      <c r="I94" s="140">
        <v>26.356999999999999</v>
      </c>
      <c r="J94" s="214">
        <f t="shared" si="53"/>
        <v>0</v>
      </c>
      <c r="K94" s="215">
        <f t="shared" si="54"/>
        <v>3.0514899124970186E-3</v>
      </c>
      <c r="L94" s="52"/>
      <c r="N94" s="40" t="e">
        <f t="shared" si="71"/>
        <v>#DIV/0!</v>
      </c>
      <c r="O94" s="143">
        <f t="shared" si="72"/>
        <v>2.2939077458659702</v>
      </c>
      <c r="P94" s="52"/>
    </row>
    <row r="95" spans="1:16" ht="20.100000000000001" customHeight="1" thickBot="1" x14ac:dyDescent="0.3">
      <c r="A95" s="8" t="s">
        <v>17</v>
      </c>
      <c r="B95" s="19">
        <f>B96-SUM(B68:B94)</f>
        <v>2016.989999999998</v>
      </c>
      <c r="C95" s="140">
        <f>C96-SUM(C68:C94)</f>
        <v>1237.4500000000262</v>
      </c>
      <c r="D95" s="247">
        <f t="shared" si="51"/>
        <v>3.5099653404430893E-2</v>
      </c>
      <c r="E95" s="215">
        <f t="shared" si="52"/>
        <v>1.7513931745698277E-2</v>
      </c>
      <c r="F95" s="52">
        <f t="shared" ref="F95" si="76">(C95-B95)/B95</f>
        <v>-0.38648679467918656</v>
      </c>
      <c r="H95" s="196">
        <f>H96-SUM(H68:H94)</f>
        <v>717.47100000000137</v>
      </c>
      <c r="I95" s="119">
        <f>I96-SUM(I68:I94)</f>
        <v>271.56100000000151</v>
      </c>
      <c r="J95" s="214">
        <f t="shared" si="53"/>
        <v>9.8608688553137147E-2</v>
      </c>
      <c r="K95" s="215">
        <f t="shared" si="54"/>
        <v>3.144005964744119E-2</v>
      </c>
      <c r="L95" s="52">
        <f t="shared" ref="L95" si="77">(I95-H95)/H95</f>
        <v>-0.62150247187691066</v>
      </c>
      <c r="N95" s="40">
        <f t="shared" ref="N95:N96" si="78">(H95/B95)*10</f>
        <v>3.5571371201642155</v>
      </c>
      <c r="O95" s="143">
        <f t="shared" ref="O95:O96" si="79">(I95/C95)*10</f>
        <v>2.1945209907470669</v>
      </c>
      <c r="P95" s="52">
        <f>(O95-N95)/N95</f>
        <v>-0.38306539314802779</v>
      </c>
    </row>
    <row r="96" spans="1:16" ht="26.25" customHeight="1" thickBot="1" x14ac:dyDescent="0.3">
      <c r="A96" s="12" t="s">
        <v>18</v>
      </c>
      <c r="B96" s="17">
        <v>57464.670000000006</v>
      </c>
      <c r="C96" s="145">
        <v>70655.180000000008</v>
      </c>
      <c r="D96" s="243">
        <f>SUM(D68:D95)</f>
        <v>0.99999999999999989</v>
      </c>
      <c r="E96" s="244">
        <f>SUM(E68:E95)</f>
        <v>1.0000000000000002</v>
      </c>
      <c r="F96" s="57">
        <f>(C96-B96)/B96</f>
        <v>0.22954121201774935</v>
      </c>
      <c r="G96" s="1"/>
      <c r="H96" s="17">
        <v>7275.9410000000016</v>
      </c>
      <c r="I96" s="145">
        <v>8637.42</v>
      </c>
      <c r="J96" s="255">
        <f t="shared" si="53"/>
        <v>1</v>
      </c>
      <c r="K96" s="244">
        <f t="shared" si="54"/>
        <v>1</v>
      </c>
      <c r="L96" s="57">
        <f>(I96-H96)/H96</f>
        <v>0.18712067621219003</v>
      </c>
      <c r="M96" s="1"/>
      <c r="N96" s="37">
        <f t="shared" si="78"/>
        <v>1.2661590156177702</v>
      </c>
      <c r="O96" s="150">
        <f t="shared" si="79"/>
        <v>1.2224751249660675</v>
      </c>
      <c r="P96" s="57">
        <f>(O96-N96)/N96</f>
        <v>-3.4501109349514836E-2</v>
      </c>
    </row>
  </sheetData>
  <mergeCells count="33">
    <mergeCell ref="A65:A67"/>
    <mergeCell ref="B65:C65"/>
    <mergeCell ref="D65:E65"/>
    <mergeCell ref="H65:I65"/>
    <mergeCell ref="N65:O65"/>
    <mergeCell ref="B66:C66"/>
    <mergeCell ref="D66:E66"/>
    <mergeCell ref="H66:I66"/>
    <mergeCell ref="J66:K66"/>
    <mergeCell ref="N66:O66"/>
    <mergeCell ref="J65:K65"/>
    <mergeCell ref="A36:A38"/>
    <mergeCell ref="B36:C36"/>
    <mergeCell ref="D36:E36"/>
    <mergeCell ref="H36:I36"/>
    <mergeCell ref="N36:O36"/>
    <mergeCell ref="B37:C37"/>
    <mergeCell ref="D37:E37"/>
    <mergeCell ref="H37:I37"/>
    <mergeCell ref="J37:K37"/>
    <mergeCell ref="N37:O37"/>
    <mergeCell ref="J36:K36"/>
    <mergeCell ref="A4:A6"/>
    <mergeCell ref="B4:C4"/>
    <mergeCell ref="D4:E4"/>
    <mergeCell ref="H4:I4"/>
    <mergeCell ref="N4:O4"/>
    <mergeCell ref="B5:C5"/>
    <mergeCell ref="D5:E5"/>
    <mergeCell ref="H5:I5"/>
    <mergeCell ref="J5:K5"/>
    <mergeCell ref="N5:O5"/>
    <mergeCell ref="J4:K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ignoredErrors>
    <ignoredError sqref="D7:F26 J7:L26 D68:E74 D75 N7:O26 D28:E32 J29:K32 N39:O49 L57 J46:L49 J39:L45 J54:L56 J62:L62 J57:K61 D46:E51 D39:F45 D54:F57 F46:F49 P39:P49 J68:L78 D76:F78 N68:P78 F28 P28 D89:E90 D84:E88 J89:K90 J84:K86 D83:E83 D82:E82 J83:K83 J82:K82 D59:F59 D58:E58 L61 N59:O59 P59 D80:F81 D79:E79 D93:E93 D91:E91 J81:L81 J79:K79 J87:K88 J95:L96 J91:K91 N95:P96 D92:E92 J92:K94 J80:K80 P54:P57 N54:O57 J51:K51 J50:K50 D95:F96 D94:E94 D61:F62 D60:E60 N61:O62 P61:P62 F32:F33 J52:K52 D52:E52 J53:K53 D53:E53 D27:E27 J28:L28 J27:K27 N28:O28 O27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88E3075A-B5C9-4C2D-BA21-F357C07C281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F7:F33 L7:L33 P7:P33</xm:sqref>
        </x14:conditionalFormatting>
        <x14:conditionalFormatting xmlns:xm="http://schemas.microsoft.com/office/excel/2006/main">
          <x14:cfRule type="iconSet" priority="4" id="{856466B3-3C34-4BA8-A922-77CF6F5864A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1" id="{10E20E31-D960-40BC-9CA0-194B7E6E6AA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  <x14:conditionalFormatting xmlns:xm="http://schemas.microsoft.com/office/excel/2006/main">
          <x14:cfRule type="iconSet" priority="301" id="{A5F93436-C430-49B4-B20F-44E264D7382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306" id="{BDD183D3-B628-4573-8C3E-F6319C5AC41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lha2"/>
  <dimension ref="A1:A21"/>
  <sheetViews>
    <sheetView showGridLines="0" showRowColHeaders="0" workbookViewId="0">
      <selection activeCell="A19" sqref="A19"/>
    </sheetView>
  </sheetViews>
  <sheetFormatPr defaultRowHeight="15" x14ac:dyDescent="0.25"/>
  <cols>
    <col min="1" max="1" width="152.5703125" customWidth="1"/>
  </cols>
  <sheetData>
    <row r="1" spans="1:1" ht="18.75" x14ac:dyDescent="0.3">
      <c r="A1" s="7" t="s">
        <v>27</v>
      </c>
    </row>
    <row r="3" spans="1:1" ht="46.5" customHeight="1" x14ac:dyDescent="0.25">
      <c r="A3" s="6" t="s">
        <v>28</v>
      </c>
    </row>
    <row r="5" spans="1:1" x14ac:dyDescent="0.25">
      <c r="A5" t="s">
        <v>32</v>
      </c>
    </row>
    <row r="7" spans="1:1" x14ac:dyDescent="0.25">
      <c r="A7" t="s">
        <v>106</v>
      </c>
    </row>
    <row r="9" spans="1:1" x14ac:dyDescent="0.25">
      <c r="A9" t="s">
        <v>96</v>
      </c>
    </row>
    <row r="11" spans="1:1" x14ac:dyDescent="0.25">
      <c r="A11" t="s">
        <v>103</v>
      </c>
    </row>
    <row r="13" spans="1:1" x14ac:dyDescent="0.25">
      <c r="A13" t="s">
        <v>108</v>
      </c>
    </row>
    <row r="15" spans="1:1" x14ac:dyDescent="0.25">
      <c r="A15" t="s">
        <v>107</v>
      </c>
    </row>
    <row r="17" spans="1:1" x14ac:dyDescent="0.25">
      <c r="A17" t="s">
        <v>110</v>
      </c>
    </row>
    <row r="19" spans="1:1" x14ac:dyDescent="0.25">
      <c r="A19" t="s">
        <v>127</v>
      </c>
    </row>
    <row r="21" spans="1:1" x14ac:dyDescent="0.25">
      <c r="A21" t="s">
        <v>125</v>
      </c>
    </row>
  </sheetData>
  <customSheetViews>
    <customSheetView guid="{D2454DF7-9151-402B-B9E4-208D72282370}" showGridLines="0" showRowCol="0">
      <pageMargins left="0.7" right="0.7" top="0.75" bottom="0.75" header="0.3" footer="0.3"/>
      <pageSetup paperSize="9" orientation="portrait" horizontalDpi="4294967292" verticalDpi="0" r:id="rId1"/>
    </customSheetView>
  </customSheetViews>
  <pageMargins left="0.7" right="0.7" top="0.75" bottom="0.75" header="0.3" footer="0.3"/>
  <pageSetup paperSize="9" orientation="portrait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olha16">
    <pageSetUpPr fitToPage="1"/>
  </sheetPr>
  <dimension ref="A1:R8"/>
  <sheetViews>
    <sheetView showGridLines="0" workbookViewId="0">
      <selection activeCell="J6" sqref="J6:K8"/>
    </sheetView>
  </sheetViews>
  <sheetFormatPr defaultRowHeight="15" x14ac:dyDescent="0.25"/>
  <cols>
    <col min="1" max="1" width="2.85546875" customWidth="1"/>
    <col min="2" max="2" width="2.28515625" customWidth="1"/>
    <col min="3" max="3" width="22" customWidth="1"/>
    <col min="8" max="8" width="10.85546875" customWidth="1"/>
    <col min="9" max="9" width="2.140625" customWidth="1"/>
    <col min="14" max="14" width="10.85546875" customWidth="1"/>
    <col min="15" max="15" width="2.140625" customWidth="1"/>
    <col min="18" max="18" width="10.85546875" customWidth="1"/>
  </cols>
  <sheetData>
    <row r="1" spans="1:18" ht="15.75" x14ac:dyDescent="0.25">
      <c r="A1" s="4" t="s">
        <v>94</v>
      </c>
    </row>
    <row r="2" spans="1:18" ht="15.75" thickBot="1" x14ac:dyDescent="0.3"/>
    <row r="3" spans="1:18" x14ac:dyDescent="0.25">
      <c r="A3" s="337" t="s">
        <v>16</v>
      </c>
      <c r="B3" s="330"/>
      <c r="C3" s="330"/>
      <c r="D3" s="352" t="s">
        <v>1</v>
      </c>
      <c r="E3" s="350"/>
      <c r="F3" s="352" t="s">
        <v>104</v>
      </c>
      <c r="G3" s="350"/>
      <c r="H3" s="130" t="s">
        <v>0</v>
      </c>
      <c r="J3" s="354" t="s">
        <v>19</v>
      </c>
      <c r="K3" s="350"/>
      <c r="L3" s="348" t="s">
        <v>104</v>
      </c>
      <c r="M3" s="349"/>
      <c r="N3" s="130" t="s">
        <v>0</v>
      </c>
      <c r="P3" s="360" t="s">
        <v>22</v>
      </c>
      <c r="Q3" s="350"/>
      <c r="R3" s="130" t="s">
        <v>0</v>
      </c>
    </row>
    <row r="4" spans="1:18" x14ac:dyDescent="0.25">
      <c r="A4" s="351"/>
      <c r="B4" s="331"/>
      <c r="C4" s="331"/>
      <c r="D4" s="355" t="s">
        <v>56</v>
      </c>
      <c r="E4" s="357"/>
      <c r="F4" s="355" t="str">
        <f>D4</f>
        <v>jan</v>
      </c>
      <c r="G4" s="357"/>
      <c r="H4" s="131" t="s">
        <v>136</v>
      </c>
      <c r="J4" s="358" t="str">
        <f>D4</f>
        <v>jan</v>
      </c>
      <c r="K4" s="357"/>
      <c r="L4" s="359" t="str">
        <f>D4</f>
        <v>jan</v>
      </c>
      <c r="M4" s="347"/>
      <c r="N4" s="131" t="str">
        <f>H4</f>
        <v>2023/2022</v>
      </c>
      <c r="P4" s="358" t="str">
        <f>D4</f>
        <v>jan</v>
      </c>
      <c r="Q4" s="356"/>
      <c r="R4" s="131" t="str">
        <f>N4</f>
        <v>2023/2022</v>
      </c>
    </row>
    <row r="5" spans="1:18" ht="19.5" customHeight="1" thickBot="1" x14ac:dyDescent="0.3">
      <c r="A5" s="338"/>
      <c r="B5" s="361"/>
      <c r="C5" s="361"/>
      <c r="D5" s="99">
        <v>2022</v>
      </c>
      <c r="E5" s="160">
        <v>2023</v>
      </c>
      <c r="F5" s="99">
        <f>D5</f>
        <v>2022</v>
      </c>
      <c r="G5" s="134">
        <f>E5</f>
        <v>2023</v>
      </c>
      <c r="H5" s="166" t="s">
        <v>1</v>
      </c>
      <c r="J5" s="25">
        <f>D5</f>
        <v>2022</v>
      </c>
      <c r="K5" s="134">
        <f>E5</f>
        <v>2023</v>
      </c>
      <c r="L5" s="159">
        <f>F5</f>
        <v>2022</v>
      </c>
      <c r="M5" s="144">
        <f>G5</f>
        <v>2023</v>
      </c>
      <c r="N5" s="259">
        <v>1000</v>
      </c>
      <c r="P5" s="25">
        <f>D5</f>
        <v>2022</v>
      </c>
      <c r="Q5" s="134">
        <f>E5</f>
        <v>2023</v>
      </c>
      <c r="R5" s="166"/>
    </row>
    <row r="6" spans="1:18" ht="24" customHeight="1" x14ac:dyDescent="0.25">
      <c r="A6" s="161" t="s">
        <v>20</v>
      </c>
      <c r="B6" s="1"/>
      <c r="C6" s="1"/>
      <c r="D6" s="115">
        <v>412.7</v>
      </c>
      <c r="E6" s="147">
        <v>396.9199999999999</v>
      </c>
      <c r="F6" s="248">
        <f>D6/D8</f>
        <v>0.3089557490324078</v>
      </c>
      <c r="G6" s="256">
        <f>E6/E8</f>
        <v>0.40745683371999913</v>
      </c>
      <c r="H6" s="165">
        <f>(E6-D6)/D6</f>
        <v>-3.82360067845895E-2</v>
      </c>
      <c r="I6" s="1"/>
      <c r="J6" s="19">
        <v>196.58799999999997</v>
      </c>
      <c r="K6" s="147">
        <v>169.47399999999999</v>
      </c>
      <c r="L6" s="247">
        <f>J6/J8</f>
        <v>0.30696346818065418</v>
      </c>
      <c r="M6" s="246">
        <f>K6/K8</f>
        <v>0.29218698008168698</v>
      </c>
      <c r="N6" s="165">
        <f>(K6-J6)/J6</f>
        <v>-0.137922965796488</v>
      </c>
      <c r="P6" s="27">
        <f t="shared" ref="P6:Q8" si="0">(J6/D6)*10</f>
        <v>4.7634601405379202</v>
      </c>
      <c r="Q6" s="152">
        <f t="shared" si="0"/>
        <v>4.2697268971077298</v>
      </c>
      <c r="R6" s="165">
        <f>(Q6-P6)/P6</f>
        <v>-0.10365012593018884</v>
      </c>
    </row>
    <row r="7" spans="1:18" ht="24" customHeight="1" thickBot="1" x14ac:dyDescent="0.3">
      <c r="A7" s="161" t="s">
        <v>21</v>
      </c>
      <c r="B7" s="1"/>
      <c r="C7" s="1"/>
      <c r="D7" s="117">
        <v>923.08999999999992</v>
      </c>
      <c r="E7" s="140">
        <v>577.22</v>
      </c>
      <c r="F7" s="248">
        <f>D7/D8</f>
        <v>0.69104425096759214</v>
      </c>
      <c r="G7" s="228">
        <f>E7/E8</f>
        <v>0.59254316628000092</v>
      </c>
      <c r="H7" s="55">
        <f t="shared" ref="H7:H8" si="1">(E7-D7)/D7</f>
        <v>-0.37468719193144756</v>
      </c>
      <c r="J7" s="19">
        <v>443.83999999999992</v>
      </c>
      <c r="K7" s="140">
        <v>410.54500000000007</v>
      </c>
      <c r="L7" s="247">
        <f>J7/J8</f>
        <v>0.69303653181934577</v>
      </c>
      <c r="M7" s="215">
        <f>K7/K8</f>
        <v>0.70781301991831314</v>
      </c>
      <c r="N7" s="102">
        <f t="shared" ref="N7:N8" si="2">(K7-J7)/J7</f>
        <v>-7.5015771449170543E-2</v>
      </c>
      <c r="P7" s="27">
        <f t="shared" si="0"/>
        <v>4.808198550520534</v>
      </c>
      <c r="Q7" s="152">
        <f t="shared" si="0"/>
        <v>7.1124527909635846</v>
      </c>
      <c r="R7" s="102">
        <f t="shared" ref="R7:R8" si="3">(Q7-P7)/P7</f>
        <v>0.47923441934268557</v>
      </c>
    </row>
    <row r="8" spans="1:18" ht="26.25" customHeight="1" thickBot="1" x14ac:dyDescent="0.3">
      <c r="A8" s="12" t="s">
        <v>12</v>
      </c>
      <c r="B8" s="162"/>
      <c r="C8" s="162"/>
      <c r="D8" s="163">
        <v>1335.79</v>
      </c>
      <c r="E8" s="145">
        <v>974.13999999999987</v>
      </c>
      <c r="F8" s="257">
        <f>SUM(F6:F7)</f>
        <v>1</v>
      </c>
      <c r="G8" s="258">
        <f>SUM(G6:G7)</f>
        <v>1</v>
      </c>
      <c r="H8" s="164">
        <f t="shared" si="1"/>
        <v>-0.27073866401155877</v>
      </c>
      <c r="I8" s="1"/>
      <c r="J8" s="17">
        <v>640.42799999999988</v>
      </c>
      <c r="K8" s="145">
        <v>580.01900000000001</v>
      </c>
      <c r="L8" s="243">
        <f>SUM(L6:L7)</f>
        <v>1</v>
      </c>
      <c r="M8" s="244">
        <f>SUM(M6:M7)</f>
        <v>1</v>
      </c>
      <c r="N8" s="164">
        <f t="shared" si="2"/>
        <v>-9.4325981999537636E-2</v>
      </c>
      <c r="O8" s="1"/>
      <c r="P8" s="29">
        <f t="shared" si="0"/>
        <v>4.7943763615538364</v>
      </c>
      <c r="Q8" s="146">
        <f t="shared" si="0"/>
        <v>5.9541646991192243</v>
      </c>
      <c r="R8" s="164">
        <f t="shared" si="3"/>
        <v>0.24190598528428953</v>
      </c>
    </row>
  </sheetData>
  <mergeCells count="11">
    <mergeCell ref="A3:C5"/>
    <mergeCell ref="D3:E3"/>
    <mergeCell ref="F3:G3"/>
    <mergeCell ref="J3:K3"/>
    <mergeCell ref="L3:M3"/>
    <mergeCell ref="P3:Q3"/>
    <mergeCell ref="D4:E4"/>
    <mergeCell ref="F4:G4"/>
    <mergeCell ref="J4:K4"/>
    <mergeCell ref="L4:M4"/>
    <mergeCell ref="P4:Q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4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28EB7B98-9969-4BA3-972B-D7E4640ED6F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R6:R8</xm:sqref>
        </x14:conditionalFormatting>
        <x14:conditionalFormatting xmlns:xm="http://schemas.microsoft.com/office/excel/2006/main">
          <x14:cfRule type="iconSet" priority="261" id="{466DFE9A-1A2D-4465-8972-18919F96BB7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H6:H8</xm:sqref>
        </x14:conditionalFormatting>
        <x14:conditionalFormatting xmlns:xm="http://schemas.microsoft.com/office/excel/2006/main">
          <x14:cfRule type="iconSet" priority="262" id="{420028D9-0601-4A8E-90A6-DC61EC58398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N6:N8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olha17">
    <pageSetUpPr fitToPage="1"/>
  </sheetPr>
  <dimension ref="A1:P84"/>
  <sheetViews>
    <sheetView showGridLines="0" topLeftCell="A22" workbookViewId="0">
      <selection activeCell="N29" sqref="N29"/>
    </sheetView>
  </sheetViews>
  <sheetFormatPr defaultRowHeight="15" x14ac:dyDescent="0.25"/>
  <cols>
    <col min="1" max="1" width="33.4257812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4" t="s">
        <v>95</v>
      </c>
    </row>
    <row r="3" spans="1:16" ht="8.25" customHeight="1" thickBot="1" x14ac:dyDescent="0.3"/>
    <row r="4" spans="1:16" x14ac:dyDescent="0.25">
      <c r="A4" s="364" t="s">
        <v>3</v>
      </c>
      <c r="B4" s="352" t="s">
        <v>1</v>
      </c>
      <c r="C4" s="350"/>
      <c r="D4" s="352" t="s">
        <v>104</v>
      </c>
      <c r="E4" s="350"/>
      <c r="F4" s="130" t="s">
        <v>0</v>
      </c>
      <c r="H4" s="362" t="s">
        <v>19</v>
      </c>
      <c r="I4" s="363"/>
      <c r="J4" s="352" t="s">
        <v>13</v>
      </c>
      <c r="K4" s="353"/>
      <c r="L4" s="130" t="s">
        <v>0</v>
      </c>
      <c r="N4" s="360" t="s">
        <v>22</v>
      </c>
      <c r="O4" s="350"/>
      <c r="P4" s="130" t="s">
        <v>0</v>
      </c>
    </row>
    <row r="5" spans="1:16" x14ac:dyDescent="0.25">
      <c r="A5" s="365"/>
      <c r="B5" s="355" t="s">
        <v>56</v>
      </c>
      <c r="C5" s="357"/>
      <c r="D5" s="355" t="str">
        <f>B5</f>
        <v>jan</v>
      </c>
      <c r="E5" s="357"/>
      <c r="F5" s="131" t="s">
        <v>136</v>
      </c>
      <c r="H5" s="358" t="str">
        <f>B5</f>
        <v>jan</v>
      </c>
      <c r="I5" s="357"/>
      <c r="J5" s="355" t="str">
        <f>B5</f>
        <v>jan</v>
      </c>
      <c r="K5" s="356"/>
      <c r="L5" s="131" t="str">
        <f>F5</f>
        <v>2023/2022</v>
      </c>
      <c r="N5" s="358" t="str">
        <f>B5</f>
        <v>jan</v>
      </c>
      <c r="O5" s="356"/>
      <c r="P5" s="131" t="str">
        <f>L5</f>
        <v>2023/2022</v>
      </c>
    </row>
    <row r="6" spans="1:16" ht="19.5" customHeight="1" thickBot="1" x14ac:dyDescent="0.3">
      <c r="A6" s="366"/>
      <c r="B6" s="99">
        <f>'5'!E6</f>
        <v>2022</v>
      </c>
      <c r="C6" s="134">
        <f>'5'!F6</f>
        <v>2023</v>
      </c>
      <c r="D6" s="99">
        <f>B6</f>
        <v>2022</v>
      </c>
      <c r="E6" s="134">
        <f>C6</f>
        <v>2023</v>
      </c>
      <c r="F6" s="132" t="s">
        <v>1</v>
      </c>
      <c r="H6" s="25">
        <f>B6</f>
        <v>2022</v>
      </c>
      <c r="I6" s="134">
        <f>E6</f>
        <v>2023</v>
      </c>
      <c r="J6" s="99">
        <f>B6</f>
        <v>2022</v>
      </c>
      <c r="K6" s="134">
        <f>C6</f>
        <v>2023</v>
      </c>
      <c r="L6" s="259">
        <v>1000</v>
      </c>
      <c r="N6" s="25">
        <f>B6</f>
        <v>2022</v>
      </c>
      <c r="O6" s="134">
        <f>C6</f>
        <v>2023</v>
      </c>
      <c r="P6" s="132"/>
    </row>
    <row r="7" spans="1:16" ht="20.100000000000001" customHeight="1" x14ac:dyDescent="0.25">
      <c r="A7" s="8" t="s">
        <v>159</v>
      </c>
      <c r="B7" s="39">
        <v>74.13000000000001</v>
      </c>
      <c r="C7" s="147">
        <v>89.25</v>
      </c>
      <c r="D7" s="247">
        <f>B7/$B$33</f>
        <v>5.5495250001871561E-2</v>
      </c>
      <c r="E7" s="246">
        <f>C7/$C$33</f>
        <v>9.1619274436939235E-2</v>
      </c>
      <c r="F7" s="52">
        <f>(C7-B7)/B7</f>
        <v>0.20396600566572223</v>
      </c>
      <c r="H7" s="39">
        <v>54.994999999999997</v>
      </c>
      <c r="I7" s="147">
        <v>106.675</v>
      </c>
      <c r="J7" s="247">
        <f>H7/$H$33</f>
        <v>8.5872260425840258E-2</v>
      </c>
      <c r="K7" s="246">
        <f>I7/$I$33</f>
        <v>0.18391638894587936</v>
      </c>
      <c r="L7" s="52">
        <f>(I7-H7)/H7</f>
        <v>0.93972179289026281</v>
      </c>
      <c r="N7" s="27">
        <f t="shared" ref="N7:N33" si="0">(H7/B7)*10</f>
        <v>7.418723863483069</v>
      </c>
      <c r="O7" s="151">
        <f t="shared" ref="O7:O33" si="1">(I7/C7)*10</f>
        <v>11.952380952380953</v>
      </c>
      <c r="P7" s="61">
        <f>(O7-N7)/N7</f>
        <v>0.61111010091826556</v>
      </c>
    </row>
    <row r="8" spans="1:16" ht="20.100000000000001" customHeight="1" x14ac:dyDescent="0.25">
      <c r="A8" s="8" t="s">
        <v>173</v>
      </c>
      <c r="B8" s="19">
        <v>13.45</v>
      </c>
      <c r="C8" s="140">
        <v>17.25</v>
      </c>
      <c r="D8" s="247">
        <f t="shared" ref="D8:D32" si="2">B8/$B$33</f>
        <v>1.0068947963377477E-2</v>
      </c>
      <c r="E8" s="215">
        <f t="shared" ref="E8:E32" si="3">C8/$C$33</f>
        <v>1.7707926992013467E-2</v>
      </c>
      <c r="F8" s="52">
        <f t="shared" ref="F8:F33" si="4">(C8-B8)/B8</f>
        <v>0.28252788104089227</v>
      </c>
      <c r="H8" s="19">
        <v>60.953000000000003</v>
      </c>
      <c r="I8" s="140">
        <v>61.347999999999999</v>
      </c>
      <c r="J8" s="247">
        <f t="shared" ref="J8:J32" si="5">H8/$H$33</f>
        <v>9.5175413941926398E-2</v>
      </c>
      <c r="K8" s="215">
        <f t="shared" ref="K8:K32" si="6">I8/$I$33</f>
        <v>0.10576894894822411</v>
      </c>
      <c r="L8" s="52">
        <f t="shared" ref="L8:L31" si="7">(I8-H8)/H8</f>
        <v>6.4804029334076417E-3</v>
      </c>
      <c r="N8" s="27">
        <f t="shared" si="0"/>
        <v>45.318215613382904</v>
      </c>
      <c r="O8" s="152">
        <f t="shared" si="1"/>
        <v>35.564057971014492</v>
      </c>
      <c r="P8" s="52">
        <f t="shared" ref="P8:P64" si="8">(O8-N8)/N8</f>
        <v>-0.21523701916206769</v>
      </c>
    </row>
    <row r="9" spans="1:16" ht="20.100000000000001" customHeight="1" x14ac:dyDescent="0.25">
      <c r="A9" s="8" t="s">
        <v>156</v>
      </c>
      <c r="B9" s="19">
        <v>112.7</v>
      </c>
      <c r="C9" s="140">
        <v>78.990000000000009</v>
      </c>
      <c r="D9" s="247">
        <f t="shared" si="2"/>
        <v>8.4369549105772615E-2</v>
      </c>
      <c r="E9" s="215">
        <f t="shared" si="3"/>
        <v>8.108690742603733E-2</v>
      </c>
      <c r="F9" s="52">
        <f t="shared" si="4"/>
        <v>-0.29911268855368228</v>
      </c>
      <c r="H9" s="19">
        <v>61.67</v>
      </c>
      <c r="I9" s="140">
        <v>53.609000000000002</v>
      </c>
      <c r="J9" s="247">
        <f t="shared" si="5"/>
        <v>9.629497773364068E-2</v>
      </c>
      <c r="K9" s="215">
        <f t="shared" si="6"/>
        <v>9.2426282587294559E-2</v>
      </c>
      <c r="L9" s="52">
        <f t="shared" si="7"/>
        <v>-0.130711853413329</v>
      </c>
      <c r="N9" s="27">
        <f t="shared" ref="N9:N15" si="9">(H9/B9)*10</f>
        <v>5.4720496894409942</v>
      </c>
      <c r="O9" s="152">
        <f t="shared" ref="O9:O15" si="10">(I9/C9)*10</f>
        <v>6.7868084567666784</v>
      </c>
      <c r="P9" s="52">
        <f t="shared" ref="P9:P15" si="11">(O9-N9)/N9</f>
        <v>0.24026806077120902</v>
      </c>
    </row>
    <row r="10" spans="1:16" ht="20.100000000000001" customHeight="1" x14ac:dyDescent="0.25">
      <c r="A10" s="8" t="s">
        <v>158</v>
      </c>
      <c r="B10" s="19">
        <v>296.17</v>
      </c>
      <c r="C10" s="140">
        <v>82.84</v>
      </c>
      <c r="D10" s="247">
        <f t="shared" si="2"/>
        <v>0.22171898277423849</v>
      </c>
      <c r="E10" s="215">
        <f t="shared" si="3"/>
        <v>8.503911142135627E-2</v>
      </c>
      <c r="F10" s="52">
        <f t="shared" si="4"/>
        <v>-0.72029577607455175</v>
      </c>
      <c r="H10" s="19">
        <v>86.441000000000003</v>
      </c>
      <c r="I10" s="140">
        <v>43.367999999999995</v>
      </c>
      <c r="J10" s="247">
        <f t="shared" si="5"/>
        <v>0.13497379877207125</v>
      </c>
      <c r="K10" s="215">
        <f t="shared" si="6"/>
        <v>7.4769964432199632E-2</v>
      </c>
      <c r="L10" s="52">
        <f t="shared" si="7"/>
        <v>-0.49829363380803099</v>
      </c>
      <c r="N10" s="27">
        <f t="shared" si="9"/>
        <v>2.9186278151061891</v>
      </c>
      <c r="O10" s="152">
        <f t="shared" si="10"/>
        <v>5.2351521004345711</v>
      </c>
      <c r="P10" s="52">
        <f t="shared" si="11"/>
        <v>0.79370321674402988</v>
      </c>
    </row>
    <row r="11" spans="1:16" ht="20.100000000000001" customHeight="1" x14ac:dyDescent="0.25">
      <c r="A11" s="8" t="s">
        <v>178</v>
      </c>
      <c r="B11" s="19">
        <v>50.4</v>
      </c>
      <c r="C11" s="140">
        <v>71.92</v>
      </c>
      <c r="D11" s="247">
        <f t="shared" si="2"/>
        <v>3.7730481587674711E-2</v>
      </c>
      <c r="E11" s="215">
        <f t="shared" si="3"/>
        <v>7.3829223725542528E-2</v>
      </c>
      <c r="F11" s="52">
        <f t="shared" si="4"/>
        <v>0.42698412698412708</v>
      </c>
      <c r="H11" s="19">
        <v>36.323</v>
      </c>
      <c r="I11" s="140">
        <v>42.103000000000002</v>
      </c>
      <c r="J11" s="247">
        <f t="shared" si="5"/>
        <v>5.6716758167975195E-2</v>
      </c>
      <c r="K11" s="215">
        <f t="shared" si="6"/>
        <v>7.2589001394781902E-2</v>
      </c>
      <c r="L11" s="52">
        <f t="shared" si="7"/>
        <v>0.15912782534482287</v>
      </c>
      <c r="N11" s="27">
        <f t="shared" si="9"/>
        <v>7.2069444444444457</v>
      </c>
      <c r="O11" s="152">
        <f t="shared" si="10"/>
        <v>5.8541434927697447</v>
      </c>
      <c r="P11" s="52">
        <f t="shared" si="11"/>
        <v>-0.1877079755648072</v>
      </c>
    </row>
    <row r="12" spans="1:16" ht="20.100000000000001" customHeight="1" x14ac:dyDescent="0.25">
      <c r="A12" s="8" t="s">
        <v>183</v>
      </c>
      <c r="B12" s="19">
        <v>2.41</v>
      </c>
      <c r="C12" s="140">
        <v>131.19999999999999</v>
      </c>
      <c r="D12" s="247">
        <f t="shared" si="2"/>
        <v>1.8041758060773027E-3</v>
      </c>
      <c r="E12" s="215">
        <f t="shared" si="3"/>
        <v>0.1346828997885314</v>
      </c>
      <c r="F12" s="52">
        <f t="shared" si="4"/>
        <v>53.439834024896257</v>
      </c>
      <c r="H12" s="19">
        <v>1.103</v>
      </c>
      <c r="I12" s="140">
        <v>39.032000000000004</v>
      </c>
      <c r="J12" s="247">
        <f t="shared" si="5"/>
        <v>1.7222857214237988E-3</v>
      </c>
      <c r="K12" s="215">
        <f t="shared" si="6"/>
        <v>6.7294347254141684E-2</v>
      </c>
      <c r="L12" s="52">
        <f t="shared" si="7"/>
        <v>34.387126019945605</v>
      </c>
      <c r="N12" s="27">
        <f t="shared" si="9"/>
        <v>4.5767634854771782</v>
      </c>
      <c r="O12" s="152">
        <f t="shared" si="10"/>
        <v>2.9750000000000005</v>
      </c>
      <c r="P12" s="52">
        <f t="shared" si="11"/>
        <v>-0.34997733454215757</v>
      </c>
    </row>
    <row r="13" spans="1:16" ht="20.100000000000001" customHeight="1" x14ac:dyDescent="0.25">
      <c r="A13" s="8" t="s">
        <v>157</v>
      </c>
      <c r="B13" s="19">
        <v>125.47</v>
      </c>
      <c r="C13" s="140">
        <v>64.67</v>
      </c>
      <c r="D13" s="247">
        <f t="shared" si="2"/>
        <v>9.3929435015983054E-2</v>
      </c>
      <c r="E13" s="215">
        <f t="shared" si="3"/>
        <v>6.6386761656435408E-2</v>
      </c>
      <c r="F13" s="52">
        <f t="shared" si="4"/>
        <v>-0.48457798676974573</v>
      </c>
      <c r="H13" s="19">
        <v>48.275999999999996</v>
      </c>
      <c r="I13" s="140">
        <v>32.295000000000002</v>
      </c>
      <c r="J13" s="247">
        <f t="shared" si="5"/>
        <v>7.5380839063876062E-2</v>
      </c>
      <c r="K13" s="215">
        <f t="shared" si="6"/>
        <v>5.567921050862127E-2</v>
      </c>
      <c r="L13" s="52">
        <f t="shared" si="7"/>
        <v>-0.33103405418841653</v>
      </c>
      <c r="N13" s="27">
        <f t="shared" si="9"/>
        <v>3.847612975213198</v>
      </c>
      <c r="O13" s="152">
        <f t="shared" si="10"/>
        <v>4.9938147518169167</v>
      </c>
      <c r="P13" s="52">
        <f t="shared" si="11"/>
        <v>0.29789944674469426</v>
      </c>
    </row>
    <row r="14" spans="1:16" ht="20.100000000000001" customHeight="1" x14ac:dyDescent="0.25">
      <c r="A14" s="8" t="s">
        <v>164</v>
      </c>
      <c r="B14" s="19">
        <v>6.8800000000000008</v>
      </c>
      <c r="C14" s="140">
        <v>62.54</v>
      </c>
      <c r="D14" s="247">
        <f t="shared" si="2"/>
        <v>5.1505101849841674E-3</v>
      </c>
      <c r="E14" s="215">
        <f t="shared" si="3"/>
        <v>6.4200217627856354E-2</v>
      </c>
      <c r="F14" s="52">
        <f t="shared" si="4"/>
        <v>8.0901162790697665</v>
      </c>
      <c r="H14" s="19">
        <v>3.4989999999999997</v>
      </c>
      <c r="I14" s="140">
        <v>28.541</v>
      </c>
      <c r="J14" s="247">
        <f t="shared" si="5"/>
        <v>5.4635337617968006E-3</v>
      </c>
      <c r="K14" s="215">
        <f t="shared" si="6"/>
        <v>4.9207008735920717E-2</v>
      </c>
      <c r="L14" s="52">
        <f t="shared" si="7"/>
        <v>7.1569019719919993</v>
      </c>
      <c r="N14" s="27">
        <f t="shared" si="9"/>
        <v>5.0857558139534875</v>
      </c>
      <c r="O14" s="152">
        <f t="shared" si="10"/>
        <v>4.5636392708666458</v>
      </c>
      <c r="P14" s="52">
        <f t="shared" si="11"/>
        <v>-0.10266252690590089</v>
      </c>
    </row>
    <row r="15" spans="1:16" ht="20.100000000000001" customHeight="1" x14ac:dyDescent="0.25">
      <c r="A15" s="8" t="s">
        <v>165</v>
      </c>
      <c r="B15" s="19">
        <v>50.53</v>
      </c>
      <c r="C15" s="140">
        <v>31.46</v>
      </c>
      <c r="D15" s="247">
        <f t="shared" si="2"/>
        <v>3.782780227430959E-2</v>
      </c>
      <c r="E15" s="215">
        <f t="shared" si="3"/>
        <v>3.2295152647463403E-2</v>
      </c>
      <c r="F15" s="52">
        <f t="shared" si="4"/>
        <v>-0.37739956461508017</v>
      </c>
      <c r="H15" s="19">
        <v>35.332000000000001</v>
      </c>
      <c r="I15" s="140">
        <v>23.219000000000001</v>
      </c>
      <c r="J15" s="247">
        <f t="shared" si="5"/>
        <v>5.516935549351374E-2</v>
      </c>
      <c r="K15" s="215">
        <f t="shared" si="6"/>
        <v>4.0031447245693678E-2</v>
      </c>
      <c r="L15" s="52">
        <f t="shared" si="7"/>
        <v>-0.34283369183742779</v>
      </c>
      <c r="N15" s="27">
        <f t="shared" si="9"/>
        <v>6.9922818127844844</v>
      </c>
      <c r="O15" s="152">
        <f t="shared" si="10"/>
        <v>7.3804831532104265</v>
      </c>
      <c r="P15" s="52">
        <f t="shared" si="11"/>
        <v>5.5518548997291001E-2</v>
      </c>
    </row>
    <row r="16" spans="1:16" ht="20.100000000000001" customHeight="1" x14ac:dyDescent="0.25">
      <c r="A16" s="8" t="s">
        <v>221</v>
      </c>
      <c r="B16" s="19">
        <v>18</v>
      </c>
      <c r="C16" s="140">
        <v>29.25</v>
      </c>
      <c r="D16" s="247">
        <f t="shared" si="2"/>
        <v>1.347517199559811E-2</v>
      </c>
      <c r="E16" s="215">
        <f t="shared" si="3"/>
        <v>3.0026484899501094E-2</v>
      </c>
      <c r="F16" s="52">
        <f t="shared" si="4"/>
        <v>0.625</v>
      </c>
      <c r="H16" s="19">
        <v>8.484</v>
      </c>
      <c r="I16" s="140">
        <v>14.648999999999999</v>
      </c>
      <c r="J16" s="247">
        <f t="shared" si="5"/>
        <v>1.324739080739756E-2</v>
      </c>
      <c r="K16" s="215">
        <f t="shared" si="6"/>
        <v>2.5256069197733176E-2</v>
      </c>
      <c r="L16" s="52">
        <f t="shared" si="7"/>
        <v>0.72666195190947658</v>
      </c>
      <c r="N16" s="27">
        <f t="shared" ref="N16:N19" si="12">(H16/B16)*10</f>
        <v>4.7133333333333329</v>
      </c>
      <c r="O16" s="152">
        <f t="shared" ref="O16:O19" si="13">(I16/C16)*10</f>
        <v>5.0082051282051276</v>
      </c>
      <c r="P16" s="52">
        <f t="shared" ref="P16:P19" si="14">(O16-N16)/N16</f>
        <v>6.2561201175062531E-2</v>
      </c>
    </row>
    <row r="17" spans="1:16" ht="20.100000000000001" customHeight="1" x14ac:dyDescent="0.25">
      <c r="A17" s="8" t="s">
        <v>160</v>
      </c>
      <c r="B17" s="19">
        <v>23.07</v>
      </c>
      <c r="C17" s="140">
        <v>19.5</v>
      </c>
      <c r="D17" s="247">
        <f t="shared" si="2"/>
        <v>1.7270678774358245E-2</v>
      </c>
      <c r="E17" s="215">
        <f t="shared" si="3"/>
        <v>2.0017656599667397E-2</v>
      </c>
      <c r="F17" s="52">
        <f t="shared" si="4"/>
        <v>-0.15474642392717816</v>
      </c>
      <c r="H17" s="19">
        <v>5.7330000000000005</v>
      </c>
      <c r="I17" s="140">
        <v>12.946999999999999</v>
      </c>
      <c r="J17" s="247">
        <f t="shared" si="5"/>
        <v>8.951825966384986E-3</v>
      </c>
      <c r="K17" s="215">
        <f t="shared" si="6"/>
        <v>2.2321682565571127E-2</v>
      </c>
      <c r="L17" s="52">
        <f t="shared" si="7"/>
        <v>1.2583289726146865</v>
      </c>
      <c r="N17" s="27">
        <f t="shared" si="12"/>
        <v>2.4850455136540965</v>
      </c>
      <c r="O17" s="152">
        <f t="shared" si="13"/>
        <v>6.6394871794871788</v>
      </c>
      <c r="P17" s="52">
        <f t="shared" si="14"/>
        <v>1.671776892216452</v>
      </c>
    </row>
    <row r="18" spans="1:16" ht="20.100000000000001" customHeight="1" x14ac:dyDescent="0.25">
      <c r="A18" s="8" t="s">
        <v>162</v>
      </c>
      <c r="B18" s="19">
        <v>9.99</v>
      </c>
      <c r="C18" s="140">
        <v>36.44</v>
      </c>
      <c r="D18" s="247">
        <f t="shared" si="2"/>
        <v>7.4787204575569519E-3</v>
      </c>
      <c r="E18" s="215">
        <f t="shared" si="3"/>
        <v>3.7407354179070762E-2</v>
      </c>
      <c r="F18" s="52">
        <f t="shared" si="4"/>
        <v>2.6476476476476472</v>
      </c>
      <c r="H18" s="19">
        <v>8.1050000000000004</v>
      </c>
      <c r="I18" s="140">
        <v>12.497999999999999</v>
      </c>
      <c r="J18" s="247">
        <f t="shared" si="5"/>
        <v>1.26555990681232E-2</v>
      </c>
      <c r="K18" s="215">
        <f t="shared" si="6"/>
        <v>2.1547569993396767E-2</v>
      </c>
      <c r="L18" s="52">
        <f t="shared" si="7"/>
        <v>0.54201110425663157</v>
      </c>
      <c r="N18" s="27">
        <f t="shared" si="12"/>
        <v>8.113113113113112</v>
      </c>
      <c r="O18" s="152">
        <f t="shared" si="13"/>
        <v>3.4297475301866083</v>
      </c>
      <c r="P18" s="52">
        <f t="shared" si="14"/>
        <v>-0.57725875599550625</v>
      </c>
    </row>
    <row r="19" spans="1:16" ht="20.100000000000001" customHeight="1" x14ac:dyDescent="0.25">
      <c r="A19" s="8" t="s">
        <v>194</v>
      </c>
      <c r="B19" s="19">
        <v>11.21</v>
      </c>
      <c r="C19" s="140">
        <v>50.879999999999995</v>
      </c>
      <c r="D19" s="247">
        <f t="shared" si="2"/>
        <v>8.3920376705919359E-3</v>
      </c>
      <c r="E19" s="215">
        <f t="shared" si="3"/>
        <v>5.2230685527747539E-2</v>
      </c>
      <c r="F19" s="52">
        <f t="shared" si="4"/>
        <v>3.5388046387154319</v>
      </c>
      <c r="H19" s="19">
        <v>1.546</v>
      </c>
      <c r="I19" s="140">
        <v>10.543999999999999</v>
      </c>
      <c r="J19" s="247">
        <f t="shared" si="5"/>
        <v>2.4140106303909272E-3</v>
      </c>
      <c r="K19" s="215">
        <f t="shared" si="6"/>
        <v>1.8178714835203672E-2</v>
      </c>
      <c r="L19" s="52">
        <f t="shared" si="7"/>
        <v>5.8201811125485117</v>
      </c>
      <c r="N19" s="27">
        <f t="shared" si="12"/>
        <v>1.3791257805530777</v>
      </c>
      <c r="O19" s="152">
        <f t="shared" si="13"/>
        <v>2.0723270440251569</v>
      </c>
      <c r="P19" s="52">
        <f t="shared" si="14"/>
        <v>0.50263817357839635</v>
      </c>
    </row>
    <row r="20" spans="1:16" ht="20.100000000000001" customHeight="1" x14ac:dyDescent="0.25">
      <c r="A20" s="8" t="s">
        <v>192</v>
      </c>
      <c r="B20" s="19">
        <v>17.450000000000003</v>
      </c>
      <c r="C20" s="140">
        <v>14.23</v>
      </c>
      <c r="D20" s="247">
        <f t="shared" si="2"/>
        <v>1.3063430629065948E-2</v>
      </c>
      <c r="E20" s="215">
        <f t="shared" si="3"/>
        <v>1.4607756585295747E-2</v>
      </c>
      <c r="F20" s="52">
        <f t="shared" si="4"/>
        <v>-0.18452722063037261</v>
      </c>
      <c r="H20" s="19">
        <v>11.419</v>
      </c>
      <c r="I20" s="140">
        <v>9.613999999999999</v>
      </c>
      <c r="J20" s="247">
        <f t="shared" si="5"/>
        <v>1.7830263511276843E-2</v>
      </c>
      <c r="K20" s="215">
        <f t="shared" si="6"/>
        <v>1.6575319084374821E-2</v>
      </c>
      <c r="L20" s="52">
        <f t="shared" si="7"/>
        <v>-0.15806988352745438</v>
      </c>
      <c r="N20" s="27">
        <f t="shared" ref="N20:N31" si="15">(H20/B20)*10</f>
        <v>6.5438395415472774</v>
      </c>
      <c r="O20" s="152">
        <f t="shared" ref="O20:O31" si="16">(I20/C20)*10</f>
        <v>6.7561489810259996</v>
      </c>
      <c r="P20" s="52">
        <f t="shared" ref="P20:P31" si="17">(O20-N20)/N20</f>
        <v>3.2444169532390772E-2</v>
      </c>
    </row>
    <row r="21" spans="1:16" ht="20.100000000000001" customHeight="1" x14ac:dyDescent="0.25">
      <c r="A21" s="8" t="s">
        <v>185</v>
      </c>
      <c r="B21" s="19">
        <v>12.74</v>
      </c>
      <c r="C21" s="140">
        <v>25.53</v>
      </c>
      <c r="D21" s="247">
        <f t="shared" si="2"/>
        <v>9.5374272902177745E-3</v>
      </c>
      <c r="E21" s="215">
        <f t="shared" si="3"/>
        <v>2.6207731948179932E-2</v>
      </c>
      <c r="F21" s="52">
        <f t="shared" si="4"/>
        <v>1.0039246467817897</v>
      </c>
      <c r="H21" s="19">
        <v>4.016</v>
      </c>
      <c r="I21" s="140">
        <v>8.4969999999999999</v>
      </c>
      <c r="J21" s="247">
        <f t="shared" si="5"/>
        <v>6.2708063982211933E-3</v>
      </c>
      <c r="K21" s="215">
        <f t="shared" si="6"/>
        <v>1.4649520101927695E-2</v>
      </c>
      <c r="L21" s="52">
        <f t="shared" si="7"/>
        <v>1.1157868525896415</v>
      </c>
      <c r="N21" s="27">
        <f t="shared" si="15"/>
        <v>3.1522762951334382</v>
      </c>
      <c r="O21" s="152">
        <f t="shared" si="16"/>
        <v>3.3282412847630241</v>
      </c>
      <c r="P21" s="52">
        <f t="shared" si="17"/>
        <v>5.5821562945242119E-2</v>
      </c>
    </row>
    <row r="22" spans="1:16" ht="20.100000000000001" customHeight="1" x14ac:dyDescent="0.25">
      <c r="A22" s="8" t="s">
        <v>177</v>
      </c>
      <c r="B22" s="19">
        <v>11.43</v>
      </c>
      <c r="C22" s="140">
        <v>18.68</v>
      </c>
      <c r="D22" s="247">
        <f t="shared" si="2"/>
        <v>8.5567342172048009E-3</v>
      </c>
      <c r="E22" s="215">
        <f t="shared" si="3"/>
        <v>1.9175888475989077E-2</v>
      </c>
      <c r="F22" s="52">
        <f t="shared" si="4"/>
        <v>0.63429571303587051</v>
      </c>
      <c r="H22" s="19">
        <v>5.2119999999999997</v>
      </c>
      <c r="I22" s="140">
        <v>8.0969999999999995</v>
      </c>
      <c r="J22" s="247">
        <f t="shared" si="5"/>
        <v>8.1383075068547951E-3</v>
      </c>
      <c r="K22" s="215">
        <f t="shared" si="6"/>
        <v>1.3959887520926037E-2</v>
      </c>
      <c r="L22" s="52">
        <f t="shared" si="7"/>
        <v>0.55353031465848046</v>
      </c>
      <c r="N22" s="27">
        <f t="shared" ref="N22:N24" si="18">(H22/B22)*10</f>
        <v>4.5599300087489061</v>
      </c>
      <c r="O22" s="152">
        <f t="shared" ref="O22:O24" si="19">(I22/C22)*10</f>
        <v>4.3345824411134899</v>
      </c>
      <c r="P22" s="52">
        <f t="shared" ref="P22:P24" si="20">(O22-N22)/N22</f>
        <v>-4.9419084767321701E-2</v>
      </c>
    </row>
    <row r="23" spans="1:16" ht="20.100000000000001" customHeight="1" x14ac:dyDescent="0.25">
      <c r="A23" s="8" t="s">
        <v>168</v>
      </c>
      <c r="B23" s="19">
        <v>168.53</v>
      </c>
      <c r="C23" s="140">
        <v>19.91</v>
      </c>
      <c r="D23" s="247">
        <f t="shared" si="2"/>
        <v>0.12616504091211941</v>
      </c>
      <c r="E23" s="215">
        <f t="shared" si="3"/>
        <v>2.0438540661506556E-2</v>
      </c>
      <c r="F23" s="52">
        <f t="shared" si="4"/>
        <v>-0.88186079629739511</v>
      </c>
      <c r="H23" s="19">
        <v>38.613</v>
      </c>
      <c r="I23" s="140">
        <v>7.7030000000000003</v>
      </c>
      <c r="J23" s="247">
        <f t="shared" si="5"/>
        <v>6.0292491896044555E-2</v>
      </c>
      <c r="K23" s="215">
        <f t="shared" si="6"/>
        <v>1.3280599428639408E-2</v>
      </c>
      <c r="L23" s="52">
        <f t="shared" si="7"/>
        <v>-0.80050760106699814</v>
      </c>
      <c r="N23" s="27">
        <f t="shared" si="18"/>
        <v>2.2911647777843709</v>
      </c>
      <c r="O23" s="152">
        <f t="shared" si="19"/>
        <v>3.8689100954294324</v>
      </c>
      <c r="P23" s="52">
        <f t="shared" si="20"/>
        <v>0.68862149634248104</v>
      </c>
    </row>
    <row r="24" spans="1:16" ht="20.100000000000001" customHeight="1" x14ac:dyDescent="0.25">
      <c r="A24" s="8" t="s">
        <v>161</v>
      </c>
      <c r="B24" s="19">
        <v>25.509999999999998</v>
      </c>
      <c r="C24" s="140">
        <v>21.7</v>
      </c>
      <c r="D24" s="247">
        <f t="shared" si="2"/>
        <v>1.909731320042821E-2</v>
      </c>
      <c r="E24" s="215">
        <f t="shared" si="3"/>
        <v>2.2276058882706794E-2</v>
      </c>
      <c r="F24" s="52">
        <f t="shared" si="4"/>
        <v>-0.14935319482555856</v>
      </c>
      <c r="H24" s="19">
        <v>42.45</v>
      </c>
      <c r="I24" s="140">
        <v>7.4539999999999997</v>
      </c>
      <c r="J24" s="247">
        <f t="shared" si="5"/>
        <v>6.6283797710281284E-2</v>
      </c>
      <c r="K24" s="215">
        <f t="shared" si="6"/>
        <v>1.2851303146965875E-2</v>
      </c>
      <c r="L24" s="52">
        <f t="shared" si="7"/>
        <v>-0.82440518256772677</v>
      </c>
      <c r="N24" s="27">
        <f t="shared" si="18"/>
        <v>16.640533124264994</v>
      </c>
      <c r="O24" s="152">
        <f t="shared" si="19"/>
        <v>3.4350230414746541</v>
      </c>
      <c r="P24" s="52">
        <f t="shared" si="20"/>
        <v>-0.79357494042869625</v>
      </c>
    </row>
    <row r="25" spans="1:16" ht="20.100000000000001" customHeight="1" x14ac:dyDescent="0.25">
      <c r="A25" s="8" t="s">
        <v>163</v>
      </c>
      <c r="B25" s="19">
        <v>61.11</v>
      </c>
      <c r="C25" s="140">
        <v>11.629999999999999</v>
      </c>
      <c r="D25" s="247">
        <f t="shared" si="2"/>
        <v>4.5748208925055586E-2</v>
      </c>
      <c r="E25" s="215">
        <f t="shared" si="3"/>
        <v>1.1938735705340093E-2</v>
      </c>
      <c r="F25" s="52">
        <f t="shared" si="4"/>
        <v>-0.80968744886270672</v>
      </c>
      <c r="H25" s="19">
        <v>22.56</v>
      </c>
      <c r="I25" s="140">
        <v>7.2829999999999995</v>
      </c>
      <c r="J25" s="247">
        <f t="shared" si="5"/>
        <v>3.5226442316700725E-2</v>
      </c>
      <c r="K25" s="215">
        <f t="shared" si="6"/>
        <v>1.2556485218587666E-2</v>
      </c>
      <c r="L25" s="52">
        <f t="shared" si="7"/>
        <v>-0.67717198581560289</v>
      </c>
      <c r="N25" s="27">
        <f t="shared" ref="N25:N26" si="21">(H25/B25)*10</f>
        <v>3.6917034855179183</v>
      </c>
      <c r="O25" s="152">
        <f t="shared" ref="O25:O29" si="22">(I25/C25)*10</f>
        <v>6.262252794496991</v>
      </c>
      <c r="P25" s="52">
        <f t="shared" ref="P25:P26" si="23">(O25-N25)/N25</f>
        <v>0.69630438063701749</v>
      </c>
    </row>
    <row r="26" spans="1:16" ht="20.100000000000001" customHeight="1" x14ac:dyDescent="0.25">
      <c r="A26" s="8" t="s">
        <v>171</v>
      </c>
      <c r="B26" s="19">
        <v>4.5199999999999996</v>
      </c>
      <c r="C26" s="140">
        <v>8.9499999999999993</v>
      </c>
      <c r="D26" s="247">
        <f t="shared" si="2"/>
        <v>3.3837654122279696E-3</v>
      </c>
      <c r="E26" s="215">
        <f t="shared" si="3"/>
        <v>9.1875911060011889E-3</v>
      </c>
      <c r="F26" s="52">
        <f t="shared" si="4"/>
        <v>0.98008849557522126</v>
      </c>
      <c r="H26" s="19">
        <v>1.472</v>
      </c>
      <c r="I26" s="140">
        <v>5.9960000000000004</v>
      </c>
      <c r="J26" s="247">
        <f t="shared" si="5"/>
        <v>2.2984629029336643E-3</v>
      </c>
      <c r="K26" s="215">
        <f t="shared" si="6"/>
        <v>1.0337592389214837E-2</v>
      </c>
      <c r="L26" s="52">
        <f t="shared" ref="L26:L28" si="24">(I26-H26)/H26</f>
        <v>3.073369565217392</v>
      </c>
      <c r="N26" s="27">
        <f t="shared" si="21"/>
        <v>3.2566371681415935</v>
      </c>
      <c r="O26" s="152">
        <f t="shared" si="22"/>
        <v>6.6994413407821245</v>
      </c>
      <c r="P26" s="52">
        <f t="shared" si="23"/>
        <v>1.0571654117075542</v>
      </c>
    </row>
    <row r="27" spans="1:16" ht="20.100000000000001" customHeight="1" x14ac:dyDescent="0.25">
      <c r="A27" s="8" t="s">
        <v>196</v>
      </c>
      <c r="B27" s="19"/>
      <c r="C27" s="140">
        <v>14.4</v>
      </c>
      <c r="D27" s="247">
        <f t="shared" si="2"/>
        <v>0</v>
      </c>
      <c r="E27" s="215">
        <f t="shared" si="3"/>
        <v>1.4782269488985155E-2</v>
      </c>
      <c r="F27" s="52"/>
      <c r="H27" s="19"/>
      <c r="I27" s="140">
        <v>4.992</v>
      </c>
      <c r="J27" s="247">
        <f t="shared" si="5"/>
        <v>0</v>
      </c>
      <c r="K27" s="215">
        <f t="shared" si="6"/>
        <v>8.6066146109006775E-3</v>
      </c>
      <c r="L27" s="52"/>
      <c r="N27" s="27"/>
      <c r="O27" s="152">
        <f t="shared" si="22"/>
        <v>3.4666666666666668</v>
      </c>
      <c r="P27" s="52"/>
    </row>
    <row r="28" spans="1:16" ht="20.100000000000001" customHeight="1" x14ac:dyDescent="0.25">
      <c r="A28" s="8" t="s">
        <v>223</v>
      </c>
      <c r="B28" s="19">
        <v>1.44</v>
      </c>
      <c r="C28" s="140">
        <v>1.5</v>
      </c>
      <c r="D28" s="247">
        <f t="shared" si="2"/>
        <v>1.0780137596478488E-3</v>
      </c>
      <c r="E28" s="215">
        <f t="shared" si="3"/>
        <v>1.5398197384359537E-3</v>
      </c>
      <c r="F28" s="52">
        <f t="shared" si="4"/>
        <v>4.1666666666666706E-2</v>
      </c>
      <c r="H28" s="19">
        <v>3.117</v>
      </c>
      <c r="I28" s="140">
        <v>4.2720000000000002</v>
      </c>
      <c r="J28" s="247">
        <f t="shared" si="5"/>
        <v>4.8670576551930926E-3</v>
      </c>
      <c r="K28" s="215">
        <f t="shared" si="6"/>
        <v>7.3652759650976955E-3</v>
      </c>
      <c r="L28" s="52">
        <f t="shared" si="24"/>
        <v>0.37054860442733406</v>
      </c>
      <c r="N28" s="27">
        <f t="shared" ref="N28" si="25">(H28/B28)*10</f>
        <v>21.645833333333332</v>
      </c>
      <c r="O28" s="152">
        <f t="shared" ref="O28" si="26">(I28/C28)*10</f>
        <v>28.480000000000004</v>
      </c>
      <c r="P28" s="52">
        <f t="shared" ref="P28" si="27">(O28-N28)/N28</f>
        <v>0.31572666025024088</v>
      </c>
    </row>
    <row r="29" spans="1:16" ht="20.100000000000001" customHeight="1" x14ac:dyDescent="0.25">
      <c r="A29" s="8" t="s">
        <v>224</v>
      </c>
      <c r="B29" s="19"/>
      <c r="C29" s="140">
        <v>8.33</v>
      </c>
      <c r="D29" s="247">
        <f t="shared" si="2"/>
        <v>0</v>
      </c>
      <c r="E29" s="215">
        <f t="shared" si="3"/>
        <v>8.5511322807809952E-3</v>
      </c>
      <c r="F29" s="52"/>
      <c r="H29" s="19"/>
      <c r="I29" s="140">
        <v>4.07</v>
      </c>
      <c r="J29" s="247">
        <f t="shared" si="5"/>
        <v>0</v>
      </c>
      <c r="K29" s="215">
        <f t="shared" si="6"/>
        <v>7.0170115116918591E-3</v>
      </c>
      <c r="L29" s="52"/>
      <c r="N29" s="27"/>
      <c r="O29" s="152">
        <f t="shared" si="22"/>
        <v>4.8859543817527014</v>
      </c>
      <c r="P29" s="52"/>
    </row>
    <row r="30" spans="1:16" ht="20.100000000000001" customHeight="1" x14ac:dyDescent="0.25">
      <c r="A30" s="8" t="s">
        <v>225</v>
      </c>
      <c r="B30" s="19"/>
      <c r="C30" s="140">
        <v>5.04</v>
      </c>
      <c r="D30" s="247">
        <f t="shared" si="2"/>
        <v>0</v>
      </c>
      <c r="E30" s="215">
        <f t="shared" si="3"/>
        <v>5.1737943211448041E-3</v>
      </c>
      <c r="F30" s="52"/>
      <c r="H30" s="19"/>
      <c r="I30" s="140">
        <v>3.726</v>
      </c>
      <c r="J30" s="247">
        <f t="shared" si="5"/>
        <v>0</v>
      </c>
      <c r="K30" s="215">
        <f t="shared" si="6"/>
        <v>6.4239274920304332E-3</v>
      </c>
      <c r="L30" s="52"/>
      <c r="N30" s="27"/>
      <c r="O30" s="152">
        <f t="shared" ref="O30" si="28">(I30/C30)*10</f>
        <v>7.3928571428571432</v>
      </c>
      <c r="P30" s="52"/>
    </row>
    <row r="31" spans="1:16" ht="20.100000000000001" customHeight="1" x14ac:dyDescent="0.25">
      <c r="A31" s="8" t="s">
        <v>214</v>
      </c>
      <c r="B31" s="19">
        <v>22.5</v>
      </c>
      <c r="C31" s="140">
        <v>10.72</v>
      </c>
      <c r="D31" s="247">
        <f t="shared" si="2"/>
        <v>1.684396499449764E-2</v>
      </c>
      <c r="E31" s="215">
        <f t="shared" si="3"/>
        <v>1.1004578397355616E-2</v>
      </c>
      <c r="F31" s="52">
        <f t="shared" si="4"/>
        <v>-0.52355555555555555</v>
      </c>
      <c r="H31" s="19">
        <v>7.05</v>
      </c>
      <c r="I31" s="140">
        <v>3.4609999999999999</v>
      </c>
      <c r="J31" s="247">
        <f t="shared" si="5"/>
        <v>1.1008263223968976E-2</v>
      </c>
      <c r="K31" s="215">
        <f t="shared" si="6"/>
        <v>5.9670459071168355E-3</v>
      </c>
      <c r="L31" s="52">
        <f t="shared" si="7"/>
        <v>-0.50907801418439713</v>
      </c>
      <c r="N31" s="27">
        <f t="shared" si="15"/>
        <v>3.1333333333333337</v>
      </c>
      <c r="O31" s="152">
        <f t="shared" si="16"/>
        <v>3.2285447761194024</v>
      </c>
      <c r="P31" s="52">
        <f t="shared" si="17"/>
        <v>3.0386630676404878E-2</v>
      </c>
    </row>
    <row r="32" spans="1:16" ht="20.100000000000001" customHeight="1" thickBot="1" x14ac:dyDescent="0.3">
      <c r="A32" s="8" t="s">
        <v>17</v>
      </c>
      <c r="B32" s="19">
        <f>B33-SUM(B7:B31)</f>
        <v>216.14999999999986</v>
      </c>
      <c r="C32" s="140">
        <f>C33-SUM(C7:C31)</f>
        <v>47.330000000000155</v>
      </c>
      <c r="D32" s="247">
        <f t="shared" si="2"/>
        <v>0.16181435704714053</v>
      </c>
      <c r="E32" s="215">
        <f t="shared" si="3"/>
        <v>4.8586445480115946E-2</v>
      </c>
      <c r="F32" s="52">
        <f t="shared" si="4"/>
        <v>-0.78103169095535419</v>
      </c>
      <c r="H32" s="19">
        <f>H33-SUM(H7:H31)</f>
        <v>92.058999999999855</v>
      </c>
      <c r="I32" s="140">
        <f>I33-SUM(I7:I31)</f>
        <v>24.026000000000067</v>
      </c>
      <c r="J32" s="247">
        <f t="shared" si="5"/>
        <v>0.14374605732416432</v>
      </c>
      <c r="K32" s="215">
        <f t="shared" si="6"/>
        <v>4.1422780977864636E-2</v>
      </c>
      <c r="L32" s="52">
        <f t="shared" ref="L32:L33" si="29">(I32-H32)/H32</f>
        <v>-0.73901519677597949</v>
      </c>
      <c r="N32" s="27">
        <f t="shared" si="0"/>
        <v>4.2590330788804032</v>
      </c>
      <c r="O32" s="152">
        <f t="shared" si="1"/>
        <v>5.0762729769702064</v>
      </c>
      <c r="P32" s="52">
        <f t="shared" si="8"/>
        <v>0.19188390485678872</v>
      </c>
    </row>
    <row r="33" spans="1:16" ht="26.25" customHeight="1" thickBot="1" x14ac:dyDescent="0.3">
      <c r="A33" s="12" t="s">
        <v>18</v>
      </c>
      <c r="B33" s="17">
        <v>1335.79</v>
      </c>
      <c r="C33" s="145">
        <v>974.1400000000001</v>
      </c>
      <c r="D33" s="243">
        <f>SUM(D7:D32)</f>
        <v>0.99999999999999989</v>
      </c>
      <c r="E33" s="244">
        <f>SUM(E7:E32)</f>
        <v>1.0000000000000002</v>
      </c>
      <c r="F33" s="57">
        <f t="shared" si="4"/>
        <v>-0.27073866401155861</v>
      </c>
      <c r="G33" s="1"/>
      <c r="H33" s="17">
        <v>640.42799999999966</v>
      </c>
      <c r="I33" s="145">
        <v>580.01900000000001</v>
      </c>
      <c r="J33" s="243">
        <f>SUM(J7:J32)</f>
        <v>1.0000000000000002</v>
      </c>
      <c r="K33" s="244">
        <f>SUM(K7:K32)</f>
        <v>1.0000000000000002</v>
      </c>
      <c r="L33" s="57">
        <f t="shared" si="29"/>
        <v>-9.4325981999537317E-2</v>
      </c>
      <c r="N33" s="29">
        <f t="shared" si="0"/>
        <v>4.7943763615538346</v>
      </c>
      <c r="O33" s="146">
        <f t="shared" si="1"/>
        <v>5.9541646991192216</v>
      </c>
      <c r="P33" s="57">
        <f t="shared" si="8"/>
        <v>0.24190598528428944</v>
      </c>
    </row>
    <row r="35" spans="1:16" ht="15.75" thickBot="1" x14ac:dyDescent="0.3"/>
    <row r="36" spans="1:16" x14ac:dyDescent="0.25">
      <c r="A36" s="364" t="s">
        <v>2</v>
      </c>
      <c r="B36" s="352" t="s">
        <v>1</v>
      </c>
      <c r="C36" s="350"/>
      <c r="D36" s="352" t="s">
        <v>104</v>
      </c>
      <c r="E36" s="350"/>
      <c r="F36" s="130" t="s">
        <v>0</v>
      </c>
      <c r="H36" s="362" t="s">
        <v>19</v>
      </c>
      <c r="I36" s="363"/>
      <c r="J36" s="352" t="s">
        <v>104</v>
      </c>
      <c r="K36" s="353"/>
      <c r="L36" s="130" t="s">
        <v>0</v>
      </c>
      <c r="N36" s="360" t="s">
        <v>22</v>
      </c>
      <c r="O36" s="350"/>
      <c r="P36" s="130" t="s">
        <v>0</v>
      </c>
    </row>
    <row r="37" spans="1:16" x14ac:dyDescent="0.25">
      <c r="A37" s="365"/>
      <c r="B37" s="355" t="str">
        <f>B5</f>
        <v>jan</v>
      </c>
      <c r="C37" s="357"/>
      <c r="D37" s="355" t="str">
        <f>B5</f>
        <v>jan</v>
      </c>
      <c r="E37" s="357"/>
      <c r="F37" s="131" t="str">
        <f>F5</f>
        <v>2023/2022</v>
      </c>
      <c r="H37" s="358" t="str">
        <f>B5</f>
        <v>jan</v>
      </c>
      <c r="I37" s="357"/>
      <c r="J37" s="355" t="str">
        <f>B5</f>
        <v>jan</v>
      </c>
      <c r="K37" s="356"/>
      <c r="L37" s="131" t="str">
        <f>F37</f>
        <v>2023/2022</v>
      </c>
      <c r="N37" s="358" t="str">
        <f>B5</f>
        <v>jan</v>
      </c>
      <c r="O37" s="356"/>
      <c r="P37" s="131" t="str">
        <f>P5</f>
        <v>2023/2022</v>
      </c>
    </row>
    <row r="38" spans="1:16" ht="19.5" customHeight="1" thickBot="1" x14ac:dyDescent="0.3">
      <c r="A38" s="366"/>
      <c r="B38" s="99">
        <f>B6</f>
        <v>2022</v>
      </c>
      <c r="C38" s="134">
        <f>C6</f>
        <v>2023</v>
      </c>
      <c r="D38" s="99">
        <f>B6</f>
        <v>2022</v>
      </c>
      <c r="E38" s="134">
        <f>C6</f>
        <v>2023</v>
      </c>
      <c r="F38" s="132" t="s">
        <v>1</v>
      </c>
      <c r="H38" s="25">
        <f>B6</f>
        <v>2022</v>
      </c>
      <c r="I38" s="134">
        <f>C6</f>
        <v>2023</v>
      </c>
      <c r="J38" s="99">
        <f>B6</f>
        <v>2022</v>
      </c>
      <c r="K38" s="134">
        <f>C6</f>
        <v>2023</v>
      </c>
      <c r="L38" s="259">
        <v>1000</v>
      </c>
      <c r="N38" s="25">
        <f>B6</f>
        <v>2022</v>
      </c>
      <c r="O38" s="134">
        <f>C6</f>
        <v>2023</v>
      </c>
      <c r="P38" s="132"/>
    </row>
    <row r="39" spans="1:16" ht="20.100000000000001" customHeight="1" x14ac:dyDescent="0.25">
      <c r="A39" s="38" t="s">
        <v>156</v>
      </c>
      <c r="B39" s="39">
        <v>112.7</v>
      </c>
      <c r="C39" s="147">
        <v>78.990000000000009</v>
      </c>
      <c r="D39" s="247">
        <f t="shared" ref="D39:D55" si="30">B39/$B$56</f>
        <v>0.27307971892415794</v>
      </c>
      <c r="E39" s="246">
        <f t="shared" ref="E39:E55" si="31">C39/$C$56</f>
        <v>0.19900735664617555</v>
      </c>
      <c r="F39" s="52">
        <f>(C39-B39)/B39</f>
        <v>-0.29911268855368228</v>
      </c>
      <c r="H39" s="39">
        <v>61.67</v>
      </c>
      <c r="I39" s="147">
        <v>53.609000000000002</v>
      </c>
      <c r="J39" s="247">
        <f t="shared" ref="J39:J55" si="32">H39/$H$56</f>
        <v>0.31370175188719562</v>
      </c>
      <c r="K39" s="246">
        <f t="shared" ref="K39:K55" si="33">I39/$I$56</f>
        <v>0.31632580808855637</v>
      </c>
      <c r="L39" s="52">
        <f>(I39-H39)/H39</f>
        <v>-0.130711853413329</v>
      </c>
      <c r="N39" s="27">
        <f t="shared" ref="N39:N56" si="34">(H39/B39)*10</f>
        <v>5.4720496894409942</v>
      </c>
      <c r="O39" s="151">
        <f t="shared" ref="O39:O56" si="35">(I39/C39)*10</f>
        <v>6.7868084567666784</v>
      </c>
      <c r="P39" s="61">
        <f t="shared" si="8"/>
        <v>0.24026806077120902</v>
      </c>
    </row>
    <row r="40" spans="1:16" ht="20.100000000000001" customHeight="1" x14ac:dyDescent="0.25">
      <c r="A40" s="38" t="s">
        <v>183</v>
      </c>
      <c r="B40" s="19">
        <v>2.41</v>
      </c>
      <c r="C40" s="140">
        <v>131.19999999999999</v>
      </c>
      <c r="D40" s="247">
        <f t="shared" si="30"/>
        <v>5.8395929246425971E-3</v>
      </c>
      <c r="E40" s="215">
        <f t="shared" si="31"/>
        <v>0.33054519802479082</v>
      </c>
      <c r="F40" s="52">
        <f t="shared" ref="F40:F56" si="36">(C40-B40)/B40</f>
        <v>53.439834024896257</v>
      </c>
      <c r="H40" s="19">
        <v>1.103</v>
      </c>
      <c r="I40" s="140">
        <v>39.032000000000004</v>
      </c>
      <c r="J40" s="247">
        <f t="shared" si="32"/>
        <v>5.6107188638167141E-3</v>
      </c>
      <c r="K40" s="215">
        <f t="shared" si="33"/>
        <v>0.23031261432432118</v>
      </c>
      <c r="L40" s="52">
        <f t="shared" ref="L40:L56" si="37">(I40-H40)/H40</f>
        <v>34.387126019945605</v>
      </c>
      <c r="N40" s="27">
        <f t="shared" si="34"/>
        <v>4.5767634854771782</v>
      </c>
      <c r="O40" s="152">
        <f t="shared" si="35"/>
        <v>2.9750000000000005</v>
      </c>
      <c r="P40" s="52">
        <f t="shared" si="8"/>
        <v>-0.34997733454215757</v>
      </c>
    </row>
    <row r="41" spans="1:16" ht="20.100000000000001" customHeight="1" x14ac:dyDescent="0.25">
      <c r="A41" s="38" t="s">
        <v>164</v>
      </c>
      <c r="B41" s="19">
        <v>6.8800000000000008</v>
      </c>
      <c r="C41" s="140">
        <v>62.54</v>
      </c>
      <c r="D41" s="247">
        <f t="shared" si="30"/>
        <v>1.6670705112672643E-2</v>
      </c>
      <c r="E41" s="215">
        <f t="shared" si="31"/>
        <v>0.15756323692431723</v>
      </c>
      <c r="F41" s="52">
        <f t="shared" si="36"/>
        <v>8.0901162790697665</v>
      </c>
      <c r="H41" s="19">
        <v>3.4989999999999997</v>
      </c>
      <c r="I41" s="140">
        <v>28.541</v>
      </c>
      <c r="J41" s="247">
        <f t="shared" si="32"/>
        <v>1.7798644881681487E-2</v>
      </c>
      <c r="K41" s="215">
        <f t="shared" si="33"/>
        <v>0.1684093135230183</v>
      </c>
      <c r="L41" s="52">
        <f t="shared" si="37"/>
        <v>7.1569019719919993</v>
      </c>
      <c r="N41" s="27">
        <f t="shared" si="34"/>
        <v>5.0857558139534875</v>
      </c>
      <c r="O41" s="152">
        <f t="shared" si="35"/>
        <v>4.5636392708666458</v>
      </c>
      <c r="P41" s="52">
        <f t="shared" si="8"/>
        <v>-0.10266252690590089</v>
      </c>
    </row>
    <row r="42" spans="1:16" ht="20.100000000000001" customHeight="1" x14ac:dyDescent="0.25">
      <c r="A42" s="38" t="s">
        <v>162</v>
      </c>
      <c r="B42" s="19">
        <v>9.99</v>
      </c>
      <c r="C42" s="140">
        <v>36.44</v>
      </c>
      <c r="D42" s="247">
        <f t="shared" si="30"/>
        <v>2.4206445359825537E-2</v>
      </c>
      <c r="E42" s="215">
        <f t="shared" si="31"/>
        <v>9.1806913231885515E-2</v>
      </c>
      <c r="F42" s="52">
        <f t="shared" ref="F42:F44" si="38">(C42-B42)/B42</f>
        <v>2.6476476476476472</v>
      </c>
      <c r="H42" s="19">
        <v>8.1050000000000004</v>
      </c>
      <c r="I42" s="140">
        <v>12.497999999999999</v>
      </c>
      <c r="J42" s="247">
        <f t="shared" si="32"/>
        <v>4.12283557490793E-2</v>
      </c>
      <c r="K42" s="215">
        <f t="shared" si="33"/>
        <v>7.3745825318337913E-2</v>
      </c>
      <c r="L42" s="52">
        <f t="shared" ref="L42:L54" si="39">(I42-H42)/H42</f>
        <v>0.54201110425663157</v>
      </c>
      <c r="N42" s="27">
        <f t="shared" si="34"/>
        <v>8.113113113113112</v>
      </c>
      <c r="O42" s="152">
        <f t="shared" si="35"/>
        <v>3.4297475301866083</v>
      </c>
      <c r="P42" s="52">
        <f t="shared" ref="P42:P45" si="40">(O42-N42)/N42</f>
        <v>-0.57725875599550625</v>
      </c>
    </row>
    <row r="43" spans="1:16" ht="20.100000000000001" customHeight="1" x14ac:dyDescent="0.25">
      <c r="A43" s="38" t="s">
        <v>185</v>
      </c>
      <c r="B43" s="19">
        <v>12.74</v>
      </c>
      <c r="C43" s="140">
        <v>25.53</v>
      </c>
      <c r="D43" s="247">
        <f t="shared" si="30"/>
        <v>3.086988126968742E-2</v>
      </c>
      <c r="E43" s="215">
        <f t="shared" si="31"/>
        <v>6.4320266048574021E-2</v>
      </c>
      <c r="F43" s="52">
        <f t="shared" si="38"/>
        <v>1.0039246467817897</v>
      </c>
      <c r="H43" s="19">
        <v>4.016</v>
      </c>
      <c r="I43" s="140">
        <v>8.4969999999999999</v>
      </c>
      <c r="J43" s="247">
        <f t="shared" si="32"/>
        <v>2.0428510387205733E-2</v>
      </c>
      <c r="K43" s="215">
        <f t="shared" si="33"/>
        <v>5.0137484215867924E-2</v>
      </c>
      <c r="L43" s="52">
        <f t="shared" si="39"/>
        <v>1.1157868525896415</v>
      </c>
      <c r="N43" s="27">
        <f t="shared" si="34"/>
        <v>3.1522762951334382</v>
      </c>
      <c r="O43" s="152">
        <f t="shared" si="35"/>
        <v>3.3282412847630241</v>
      </c>
      <c r="P43" s="52">
        <f t="shared" si="40"/>
        <v>5.5821562945242119E-2</v>
      </c>
    </row>
    <row r="44" spans="1:16" ht="20.100000000000001" customHeight="1" x14ac:dyDescent="0.25">
      <c r="A44" s="38" t="s">
        <v>168</v>
      </c>
      <c r="B44" s="19">
        <v>168.53</v>
      </c>
      <c r="C44" s="140">
        <v>19.91</v>
      </c>
      <c r="D44" s="247">
        <f t="shared" si="30"/>
        <v>0.40835958323237215</v>
      </c>
      <c r="E44" s="215">
        <f t="shared" si="31"/>
        <v>5.0161241560012094E-2</v>
      </c>
      <c r="F44" s="52">
        <f t="shared" si="38"/>
        <v>-0.88186079629739511</v>
      </c>
      <c r="H44" s="19">
        <v>38.613</v>
      </c>
      <c r="I44" s="140">
        <v>7.7030000000000003</v>
      </c>
      <c r="J44" s="247">
        <f t="shared" si="32"/>
        <v>0.19641585447738422</v>
      </c>
      <c r="K44" s="215">
        <f t="shared" si="33"/>
        <v>4.5452399778137066E-2</v>
      </c>
      <c r="L44" s="52">
        <f t="shared" si="39"/>
        <v>-0.80050760106699814</v>
      </c>
      <c r="N44" s="27">
        <f t="shared" si="34"/>
        <v>2.2911647777843709</v>
      </c>
      <c r="O44" s="152">
        <f t="shared" si="35"/>
        <v>3.8689100954294324</v>
      </c>
      <c r="P44" s="52">
        <f t="shared" si="40"/>
        <v>0.68862149634248104</v>
      </c>
    </row>
    <row r="45" spans="1:16" ht="20.100000000000001" customHeight="1" x14ac:dyDescent="0.25">
      <c r="A45" s="38" t="s">
        <v>161</v>
      </c>
      <c r="B45" s="19">
        <v>25.509999999999998</v>
      </c>
      <c r="C45" s="140">
        <v>21.7</v>
      </c>
      <c r="D45" s="247">
        <f t="shared" si="30"/>
        <v>6.1812454567482418E-2</v>
      </c>
      <c r="E45" s="215">
        <f t="shared" si="31"/>
        <v>5.467096644160032E-2</v>
      </c>
      <c r="F45" s="52">
        <f t="shared" ref="F45:F54" si="41">(C45-B45)/B45</f>
        <v>-0.14935319482555856</v>
      </c>
      <c r="H45" s="19">
        <v>42.45</v>
      </c>
      <c r="I45" s="140">
        <v>7.4539999999999997</v>
      </c>
      <c r="J45" s="247">
        <f t="shared" si="32"/>
        <v>0.21593383115958253</v>
      </c>
      <c r="K45" s="215">
        <f t="shared" si="33"/>
        <v>4.3983147857488462E-2</v>
      </c>
      <c r="L45" s="52">
        <f t="shared" si="39"/>
        <v>-0.82440518256772677</v>
      </c>
      <c r="N45" s="27">
        <f t="shared" si="34"/>
        <v>16.640533124264994</v>
      </c>
      <c r="O45" s="152">
        <f t="shared" si="35"/>
        <v>3.4350230414746541</v>
      </c>
      <c r="P45" s="52">
        <f t="shared" si="40"/>
        <v>-0.79357494042869625</v>
      </c>
    </row>
    <row r="46" spans="1:16" ht="20.100000000000001" customHeight="1" x14ac:dyDescent="0.25">
      <c r="A46" s="38" t="s">
        <v>171</v>
      </c>
      <c r="B46" s="19">
        <v>4.5199999999999996</v>
      </c>
      <c r="C46" s="140">
        <v>8.9499999999999993</v>
      </c>
      <c r="D46" s="247">
        <f t="shared" si="30"/>
        <v>1.095226556820935E-2</v>
      </c>
      <c r="E46" s="215">
        <f t="shared" si="31"/>
        <v>2.2548624407941142E-2</v>
      </c>
      <c r="F46" s="52">
        <f t="shared" si="41"/>
        <v>0.98008849557522126</v>
      </c>
      <c r="H46" s="19">
        <v>1.472</v>
      </c>
      <c r="I46" s="140">
        <v>5.9960000000000004</v>
      </c>
      <c r="J46" s="247">
        <f t="shared" si="32"/>
        <v>7.4877408590554879E-3</v>
      </c>
      <c r="K46" s="215">
        <f t="shared" si="33"/>
        <v>3.5380058298028018E-2</v>
      </c>
      <c r="L46" s="52">
        <f t="shared" si="39"/>
        <v>3.073369565217392</v>
      </c>
      <c r="N46" s="27">
        <f t="shared" ref="N46:N55" si="42">(H46/B46)*10</f>
        <v>3.2566371681415935</v>
      </c>
      <c r="O46" s="152">
        <f t="shared" ref="O46:O55" si="43">(I46/C46)*10</f>
        <v>6.6994413407821245</v>
      </c>
      <c r="P46" s="52">
        <f t="shared" ref="P46:P55" si="44">(O46-N46)/N46</f>
        <v>1.0571654117075542</v>
      </c>
    </row>
    <row r="47" spans="1:16" ht="20.100000000000001" customHeight="1" x14ac:dyDescent="0.25">
      <c r="A47" s="38" t="s">
        <v>182</v>
      </c>
      <c r="B47" s="19">
        <v>2.9699999999999998</v>
      </c>
      <c r="C47" s="140">
        <v>5.62</v>
      </c>
      <c r="D47" s="247">
        <f t="shared" si="30"/>
        <v>7.1965107826508345E-3</v>
      </c>
      <c r="E47" s="215">
        <f t="shared" si="31"/>
        <v>1.4159024488561926E-2</v>
      </c>
      <c r="F47" s="52">
        <f t="shared" si="41"/>
        <v>0.89225589225589241</v>
      </c>
      <c r="H47" s="19">
        <v>1.504</v>
      </c>
      <c r="I47" s="140">
        <v>1.7949999999999999</v>
      </c>
      <c r="J47" s="247">
        <f t="shared" si="32"/>
        <v>7.6505178342523468E-3</v>
      </c>
      <c r="K47" s="215">
        <f t="shared" si="33"/>
        <v>1.0591595170940675E-2</v>
      </c>
      <c r="L47" s="52">
        <f t="shared" si="39"/>
        <v>0.19348404255319143</v>
      </c>
      <c r="N47" s="27">
        <f t="shared" si="42"/>
        <v>5.063973063973064</v>
      </c>
      <c r="O47" s="152">
        <f t="shared" si="43"/>
        <v>3.1939501779359429</v>
      </c>
      <c r="P47" s="52">
        <f t="shared" si="44"/>
        <v>-0.369279785341107</v>
      </c>
    </row>
    <row r="48" spans="1:16" ht="20.100000000000001" customHeight="1" x14ac:dyDescent="0.25">
      <c r="A48" s="38" t="s">
        <v>169</v>
      </c>
      <c r="B48" s="19">
        <v>1.94</v>
      </c>
      <c r="C48" s="140">
        <v>1.73</v>
      </c>
      <c r="D48" s="247">
        <f t="shared" si="30"/>
        <v>4.7007511509571109E-3</v>
      </c>
      <c r="E48" s="215">
        <f t="shared" si="31"/>
        <v>4.3585609190768919E-3</v>
      </c>
      <c r="F48" s="52">
        <f t="shared" si="41"/>
        <v>-0.10824742268041236</v>
      </c>
      <c r="H48" s="19">
        <v>1.498</v>
      </c>
      <c r="I48" s="140">
        <v>1.4329999999999998</v>
      </c>
      <c r="J48" s="247">
        <f t="shared" si="32"/>
        <v>7.6199971514029352E-3</v>
      </c>
      <c r="K48" s="215">
        <f t="shared" si="33"/>
        <v>8.4555743063832803E-3</v>
      </c>
      <c r="L48" s="52">
        <f t="shared" ref="L48:L52" si="45">(I48-H48)/H48</f>
        <v>-4.3391188251001446E-2</v>
      </c>
      <c r="N48" s="27">
        <f t="shared" ref="N48" si="46">(H48/B48)*10</f>
        <v>7.7216494845360826</v>
      </c>
      <c r="O48" s="152">
        <f t="shared" ref="O48" si="47">(I48/C48)*10</f>
        <v>8.2832369942196529</v>
      </c>
      <c r="P48" s="52">
        <f t="shared" ref="P48" si="48">(O48-N48)/N48</f>
        <v>7.272895652777879E-2</v>
      </c>
    </row>
    <row r="49" spans="1:16" ht="20.100000000000001" customHeight="1" x14ac:dyDescent="0.25">
      <c r="A49" s="38" t="s">
        <v>166</v>
      </c>
      <c r="B49" s="19">
        <v>4.01</v>
      </c>
      <c r="C49" s="140">
        <v>1.1800000000000002</v>
      </c>
      <c r="D49" s="247">
        <f t="shared" si="30"/>
        <v>9.7165010903804208E-3</v>
      </c>
      <c r="E49" s="215">
        <f t="shared" si="31"/>
        <v>2.9728912627229672E-3</v>
      </c>
      <c r="F49" s="52">
        <f t="shared" si="41"/>
        <v>-0.7057356608478802</v>
      </c>
      <c r="H49" s="19">
        <v>1.7210000000000001</v>
      </c>
      <c r="I49" s="140">
        <v>0.8</v>
      </c>
      <c r="J49" s="247">
        <f t="shared" si="32"/>
        <v>8.7543491973060428E-3</v>
      </c>
      <c r="K49" s="215">
        <f t="shared" si="33"/>
        <v>4.7204880984693821E-3</v>
      </c>
      <c r="L49" s="52">
        <f t="shared" si="45"/>
        <v>-0.53515398024404415</v>
      </c>
      <c r="N49" s="27">
        <f t="shared" ref="N49:N50" si="49">(H49/B49)*10</f>
        <v>4.2917705735660858</v>
      </c>
      <c r="O49" s="152">
        <f t="shared" ref="O49:O50" si="50">(I49/C49)*10</f>
        <v>6.7796610169491522</v>
      </c>
      <c r="P49" s="52">
        <f t="shared" ref="P49:P50" si="51">(O49-N49)/N49</f>
        <v>0.57968859256049354</v>
      </c>
    </row>
    <row r="50" spans="1:16" ht="20.100000000000001" customHeight="1" x14ac:dyDescent="0.25">
      <c r="A50" s="38" t="s">
        <v>172</v>
      </c>
      <c r="B50" s="19">
        <v>19.579999999999998</v>
      </c>
      <c r="C50" s="140">
        <v>1.1200000000000001</v>
      </c>
      <c r="D50" s="247">
        <f t="shared" si="30"/>
        <v>4.7443663678216612E-2</v>
      </c>
      <c r="E50" s="215">
        <f t="shared" si="31"/>
        <v>2.8217273002116299E-3</v>
      </c>
      <c r="F50" s="52">
        <f t="shared" si="41"/>
        <v>-0.94279877425944836</v>
      </c>
      <c r="H50" s="19">
        <v>7.3890000000000002</v>
      </c>
      <c r="I50" s="140">
        <v>0.63100000000000001</v>
      </c>
      <c r="J50" s="247">
        <f t="shared" si="32"/>
        <v>3.7586220929049591E-2</v>
      </c>
      <c r="K50" s="215">
        <f t="shared" si="33"/>
        <v>3.7232849876677253E-3</v>
      </c>
      <c r="L50" s="52">
        <f t="shared" si="45"/>
        <v>-0.91460278792800109</v>
      </c>
      <c r="N50" s="27">
        <f t="shared" si="49"/>
        <v>3.7737487231869258</v>
      </c>
      <c r="O50" s="152">
        <f t="shared" si="50"/>
        <v>5.6339285714285712</v>
      </c>
      <c r="P50" s="52">
        <f t="shared" si="51"/>
        <v>0.49292626104440945</v>
      </c>
    </row>
    <row r="51" spans="1:16" ht="20.100000000000001" customHeight="1" x14ac:dyDescent="0.25">
      <c r="A51" s="38" t="s">
        <v>167</v>
      </c>
      <c r="B51" s="19">
        <v>2.5499999999999998</v>
      </c>
      <c r="C51" s="140">
        <v>0.48</v>
      </c>
      <c r="D51" s="247">
        <f t="shared" si="30"/>
        <v>6.1788223891446562E-3</v>
      </c>
      <c r="E51" s="215">
        <f t="shared" si="31"/>
        <v>1.2093117000906983E-3</v>
      </c>
      <c r="F51" s="52">
        <f t="shared" si="41"/>
        <v>-0.81176470588235294</v>
      </c>
      <c r="H51" s="19">
        <v>1.8090000000000002</v>
      </c>
      <c r="I51" s="140">
        <v>0.33900000000000002</v>
      </c>
      <c r="J51" s="247">
        <f t="shared" si="32"/>
        <v>9.2019858790974036E-3</v>
      </c>
      <c r="K51" s="215">
        <f t="shared" si="33"/>
        <v>2.0003068317264007E-3</v>
      </c>
      <c r="L51" s="52">
        <f t="shared" si="45"/>
        <v>-0.81260364842454402</v>
      </c>
      <c r="N51" s="27">
        <f t="shared" ref="N51" si="52">(H51/B51)*10</f>
        <v>7.094117647058825</v>
      </c>
      <c r="O51" s="152">
        <f t="shared" ref="O51" si="53">(I51/C51)*10</f>
        <v>7.0625</v>
      </c>
      <c r="P51" s="52">
        <f t="shared" ref="P51" si="54">(O51-N51)/N51</f>
        <v>-4.4568822553899207E-3</v>
      </c>
    </row>
    <row r="52" spans="1:16" ht="20.100000000000001" customHeight="1" x14ac:dyDescent="0.25">
      <c r="A52" s="38" t="s">
        <v>186</v>
      </c>
      <c r="B52" s="19">
        <v>1.94</v>
      </c>
      <c r="C52" s="140">
        <v>0.31</v>
      </c>
      <c r="D52" s="247">
        <f t="shared" si="30"/>
        <v>4.7007511509571109E-3</v>
      </c>
      <c r="E52" s="215">
        <f t="shared" si="31"/>
        <v>7.81013806308576E-4</v>
      </c>
      <c r="F52" s="52">
        <f t="shared" si="41"/>
        <v>-0.84020618556701032</v>
      </c>
      <c r="H52" s="19">
        <v>1.385</v>
      </c>
      <c r="I52" s="140">
        <v>0.25</v>
      </c>
      <c r="J52" s="247">
        <f t="shared" si="32"/>
        <v>7.0451909577390294E-3</v>
      </c>
      <c r="K52" s="215">
        <f t="shared" si="33"/>
        <v>1.4751525307716818E-3</v>
      </c>
      <c r="L52" s="52">
        <f t="shared" si="45"/>
        <v>-0.81949458483754511</v>
      </c>
      <c r="N52" s="27">
        <f t="shared" ref="N52" si="55">(H52/B52)*10</f>
        <v>7.1391752577319592</v>
      </c>
      <c r="O52" s="152">
        <f t="shared" ref="O52" si="56">(I52/C52)*10</f>
        <v>8.064516129032258</v>
      </c>
      <c r="P52" s="52">
        <f t="shared" ref="P52" si="57">(O52-N52)/N52</f>
        <v>0.12961453359729816</v>
      </c>
    </row>
    <row r="53" spans="1:16" ht="20.100000000000001" customHeight="1" x14ac:dyDescent="0.25">
      <c r="A53" s="38" t="s">
        <v>179</v>
      </c>
      <c r="B53" s="19">
        <v>0.06</v>
      </c>
      <c r="C53" s="140">
        <v>0.44999999999999996</v>
      </c>
      <c r="D53" s="247">
        <f t="shared" si="30"/>
        <v>1.4538405621516837E-4</v>
      </c>
      <c r="E53" s="215">
        <f t="shared" si="31"/>
        <v>1.1337297188350295E-3</v>
      </c>
      <c r="F53" s="52">
        <f t="shared" si="41"/>
        <v>6.4999999999999991</v>
      </c>
      <c r="H53" s="19">
        <v>1.7999999999999999E-2</v>
      </c>
      <c r="I53" s="140">
        <v>0.23199999999999998</v>
      </c>
      <c r="J53" s="247">
        <f t="shared" si="32"/>
        <v>9.1562048548232859E-5</v>
      </c>
      <c r="K53" s="215">
        <f t="shared" si="33"/>
        <v>1.3689415485561207E-3</v>
      </c>
      <c r="L53" s="52">
        <f t="shared" ref="L53" si="58">(I53-H53)/H53</f>
        <v>11.888888888888889</v>
      </c>
      <c r="N53" s="27">
        <f t="shared" ref="N53" si="59">(H53/B53)*10</f>
        <v>3</v>
      </c>
      <c r="O53" s="152">
        <f t="shared" ref="O53" si="60">(I53/C53)*10</f>
        <v>5.155555555555555</v>
      </c>
      <c r="P53" s="52">
        <f t="shared" ref="P53" si="61">(O53-N53)/N53</f>
        <v>0.71851851851851833</v>
      </c>
    </row>
    <row r="54" spans="1:16" ht="20.100000000000001" customHeight="1" x14ac:dyDescent="0.25">
      <c r="A54" s="38" t="s">
        <v>181</v>
      </c>
      <c r="B54" s="19">
        <v>23.22</v>
      </c>
      <c r="C54" s="140">
        <v>0.25</v>
      </c>
      <c r="D54" s="247">
        <f t="shared" si="30"/>
        <v>5.6263629755270161E-2</v>
      </c>
      <c r="E54" s="215">
        <f t="shared" si="31"/>
        <v>6.2984984379723871E-4</v>
      </c>
      <c r="F54" s="52">
        <f t="shared" si="41"/>
        <v>-0.98923341946597765</v>
      </c>
      <c r="H54" s="19">
        <v>13.855</v>
      </c>
      <c r="I54" s="140">
        <v>0.23</v>
      </c>
      <c r="J54" s="247">
        <f t="shared" si="32"/>
        <v>7.0477343479764795E-2</v>
      </c>
      <c r="K54" s="215">
        <f t="shared" si="33"/>
        <v>1.3571403283099473E-3</v>
      </c>
      <c r="L54" s="52">
        <f t="shared" si="39"/>
        <v>-0.98339949476723199</v>
      </c>
      <c r="N54" s="27">
        <f t="shared" ref="N54" si="62">(H54/B54)*10</f>
        <v>5.9668389319552118</v>
      </c>
      <c r="O54" s="152">
        <f t="shared" ref="O54" si="63">(I54/C54)*10</f>
        <v>9.2000000000000011</v>
      </c>
      <c r="P54" s="52">
        <f t="shared" ref="P54" si="64">(O54-N54)/N54</f>
        <v>0.54185492601948759</v>
      </c>
    </row>
    <row r="55" spans="1:16" ht="20.100000000000001" customHeight="1" thickBot="1" x14ac:dyDescent="0.3">
      <c r="A55" s="8" t="s">
        <v>17</v>
      </c>
      <c r="B55" s="19">
        <f>B56-SUM(B39:B54)</f>
        <v>13.150000000000091</v>
      </c>
      <c r="C55" s="140">
        <f>C56-SUM(C39:C54)</f>
        <v>0.51999999999992497</v>
      </c>
      <c r="D55" s="247">
        <f t="shared" si="30"/>
        <v>3.1863338987157958E-2</v>
      </c>
      <c r="E55" s="215">
        <f t="shared" si="31"/>
        <v>1.3100876750980674E-3</v>
      </c>
      <c r="F55" s="52">
        <f t="shared" ref="F55" si="65">(C55-B55)/B55</f>
        <v>-0.96045627376426457</v>
      </c>
      <c r="H55" s="19">
        <f>H56-SUM(H39:H54)</f>
        <v>6.4809999999999661</v>
      </c>
      <c r="I55" s="140">
        <f>I56-SUM(I39:I54)</f>
        <v>0.43399999999996908</v>
      </c>
      <c r="J55" s="247">
        <f t="shared" si="32"/>
        <v>3.2967424257838565E-2</v>
      </c>
      <c r="K55" s="215">
        <f t="shared" si="33"/>
        <v>2.5608647934194572E-3</v>
      </c>
      <c r="L55" s="52">
        <f t="shared" ref="L55" si="66">(I55-H55)/H55</f>
        <v>-0.93303502545903849</v>
      </c>
      <c r="N55" s="27">
        <f t="shared" si="42"/>
        <v>4.9285171102660996</v>
      </c>
      <c r="O55" s="152">
        <f t="shared" si="43"/>
        <v>8.346153846154456</v>
      </c>
      <c r="P55" s="52">
        <f t="shared" si="44"/>
        <v>0.69344118310341663</v>
      </c>
    </row>
    <row r="56" spans="1:16" ht="26.25" customHeight="1" thickBot="1" x14ac:dyDescent="0.3">
      <c r="A56" s="12" t="s">
        <v>18</v>
      </c>
      <c r="B56" s="17">
        <v>412.70000000000005</v>
      </c>
      <c r="C56" s="145">
        <v>396.92</v>
      </c>
      <c r="D56" s="253">
        <f>SUM(D39:D55)</f>
        <v>1.0000000000000002</v>
      </c>
      <c r="E56" s="254">
        <f>SUM(E39:E55)</f>
        <v>0.99999999999999978</v>
      </c>
      <c r="F56" s="57">
        <f t="shared" si="36"/>
        <v>-3.8236006784589355E-2</v>
      </c>
      <c r="G56" s="1"/>
      <c r="H56" s="17">
        <v>196.58799999999997</v>
      </c>
      <c r="I56" s="145">
        <v>169.47399999999999</v>
      </c>
      <c r="J56" s="253">
        <f>SUM(J39:J55)</f>
        <v>0.99999999999999989</v>
      </c>
      <c r="K56" s="254">
        <f>SUM(K39:K55)</f>
        <v>0.99999999999999989</v>
      </c>
      <c r="L56" s="57">
        <f t="shared" si="37"/>
        <v>-0.137922965796488</v>
      </c>
      <c r="M56" s="1"/>
      <c r="N56" s="29">
        <f t="shared" si="34"/>
        <v>4.7634601405379193</v>
      </c>
      <c r="O56" s="146">
        <f t="shared" si="35"/>
        <v>4.2697268971077289</v>
      </c>
      <c r="P56" s="57">
        <f t="shared" si="8"/>
        <v>-0.10365012593018885</v>
      </c>
    </row>
    <row r="58" spans="1:16" ht="15.75" thickBot="1" x14ac:dyDescent="0.3"/>
    <row r="59" spans="1:16" x14ac:dyDescent="0.25">
      <c r="A59" s="364" t="s">
        <v>15</v>
      </c>
      <c r="B59" s="352" t="s">
        <v>1</v>
      </c>
      <c r="C59" s="350"/>
      <c r="D59" s="352" t="s">
        <v>104</v>
      </c>
      <c r="E59" s="350"/>
      <c r="F59" s="130" t="s">
        <v>0</v>
      </c>
      <c r="H59" s="362" t="s">
        <v>19</v>
      </c>
      <c r="I59" s="363"/>
      <c r="J59" s="352" t="s">
        <v>104</v>
      </c>
      <c r="K59" s="353"/>
      <c r="L59" s="130" t="s">
        <v>0</v>
      </c>
      <c r="N59" s="360" t="s">
        <v>22</v>
      </c>
      <c r="O59" s="350"/>
      <c r="P59" s="130" t="s">
        <v>0</v>
      </c>
    </row>
    <row r="60" spans="1:16" x14ac:dyDescent="0.25">
      <c r="A60" s="365"/>
      <c r="B60" s="355" t="str">
        <f>B5</f>
        <v>jan</v>
      </c>
      <c r="C60" s="357"/>
      <c r="D60" s="355" t="str">
        <f>B5</f>
        <v>jan</v>
      </c>
      <c r="E60" s="357"/>
      <c r="F60" s="131" t="str">
        <f>F37</f>
        <v>2023/2022</v>
      </c>
      <c r="H60" s="358" t="str">
        <f>B5</f>
        <v>jan</v>
      </c>
      <c r="I60" s="357"/>
      <c r="J60" s="355" t="str">
        <f>B5</f>
        <v>jan</v>
      </c>
      <c r="K60" s="356"/>
      <c r="L60" s="131" t="str">
        <f>L37</f>
        <v>2023/2022</v>
      </c>
      <c r="N60" s="358" t="str">
        <f>B5</f>
        <v>jan</v>
      </c>
      <c r="O60" s="356"/>
      <c r="P60" s="131" t="str">
        <f>P37</f>
        <v>2023/2022</v>
      </c>
    </row>
    <row r="61" spans="1:16" ht="19.5" customHeight="1" thickBot="1" x14ac:dyDescent="0.3">
      <c r="A61" s="366"/>
      <c r="B61" s="99">
        <f>B6</f>
        <v>2022</v>
      </c>
      <c r="C61" s="134">
        <f>C6</f>
        <v>2023</v>
      </c>
      <c r="D61" s="99">
        <f>B6</f>
        <v>2022</v>
      </c>
      <c r="E61" s="134">
        <f>C6</f>
        <v>2023</v>
      </c>
      <c r="F61" s="132" t="s">
        <v>1</v>
      </c>
      <c r="H61" s="25">
        <f>B6</f>
        <v>2022</v>
      </c>
      <c r="I61" s="134">
        <f>C6</f>
        <v>2023</v>
      </c>
      <c r="J61" s="99">
        <f>B6</f>
        <v>2022</v>
      </c>
      <c r="K61" s="134">
        <f>C6</f>
        <v>2023</v>
      </c>
      <c r="L61" s="259">
        <v>1000</v>
      </c>
      <c r="N61" s="25">
        <f>B6</f>
        <v>2022</v>
      </c>
      <c r="O61" s="134">
        <f>C6</f>
        <v>2023</v>
      </c>
      <c r="P61" s="132"/>
    </row>
    <row r="62" spans="1:16" ht="20.100000000000001" customHeight="1" x14ac:dyDescent="0.25">
      <c r="A62" s="38" t="s">
        <v>159</v>
      </c>
      <c r="B62" s="39">
        <v>74.13000000000001</v>
      </c>
      <c r="C62" s="147">
        <v>89.25</v>
      </c>
      <c r="D62" s="247">
        <f t="shared" ref="D62:D83" si="67">B62/$B$84</f>
        <v>8.0306362326533709E-2</v>
      </c>
      <c r="E62" s="246">
        <f t="shared" ref="E62:E83" si="68">C62/$C$84</f>
        <v>0.15462042202279896</v>
      </c>
      <c r="F62" s="52">
        <f t="shared" ref="F62:F83" si="69">(C62-B62)/B62</f>
        <v>0.20396600566572223</v>
      </c>
      <c r="H62" s="19">
        <v>54.994999999999997</v>
      </c>
      <c r="I62" s="147">
        <v>106.675</v>
      </c>
      <c r="J62" s="245">
        <f t="shared" ref="J62:J84" si="70">H62/$H$84</f>
        <v>0.12390726387887524</v>
      </c>
      <c r="K62" s="246">
        <f t="shared" ref="K62:K84" si="71">I62/$I$84</f>
        <v>0.25983753303535545</v>
      </c>
      <c r="L62" s="52">
        <f t="shared" ref="L62:L73" si="72">(I62-H62)/H62</f>
        <v>0.93972179289026281</v>
      </c>
      <c r="N62" s="40">
        <f t="shared" ref="N62" si="73">(H62/B62)*10</f>
        <v>7.418723863483069</v>
      </c>
      <c r="O62" s="143">
        <f t="shared" ref="O62" si="74">(I62/C62)*10</f>
        <v>11.952380952380953</v>
      </c>
      <c r="P62" s="52">
        <f t="shared" ref="P62" si="75">(O62-N62)/N62</f>
        <v>0.61111010091826556</v>
      </c>
    </row>
    <row r="63" spans="1:16" ht="20.100000000000001" customHeight="1" x14ac:dyDescent="0.25">
      <c r="A63" s="38" t="s">
        <v>173</v>
      </c>
      <c r="B63" s="19">
        <v>13.45</v>
      </c>
      <c r="C63" s="140">
        <v>17.25</v>
      </c>
      <c r="D63" s="247">
        <f t="shared" si="67"/>
        <v>1.4570626916118688E-2</v>
      </c>
      <c r="E63" s="215">
        <f t="shared" si="68"/>
        <v>2.9884619382557782E-2</v>
      </c>
      <c r="F63" s="52">
        <f t="shared" si="69"/>
        <v>0.28252788104089227</v>
      </c>
      <c r="H63" s="19">
        <v>60.953000000000003</v>
      </c>
      <c r="I63" s="140">
        <v>61.347999999999999</v>
      </c>
      <c r="J63" s="214">
        <f t="shared" si="70"/>
        <v>0.13733102018745491</v>
      </c>
      <c r="K63" s="215">
        <f t="shared" si="71"/>
        <v>0.14943063488777111</v>
      </c>
      <c r="L63" s="52">
        <f t="shared" si="72"/>
        <v>6.4804029334076417E-3</v>
      </c>
      <c r="N63" s="40">
        <f t="shared" ref="N63:N64" si="76">(H63/B63)*10</f>
        <v>45.318215613382904</v>
      </c>
      <c r="O63" s="143">
        <f t="shared" ref="O63:O64" si="77">(I63/C63)*10</f>
        <v>35.564057971014492</v>
      </c>
      <c r="P63" s="52">
        <f t="shared" si="8"/>
        <v>-0.21523701916206769</v>
      </c>
    </row>
    <row r="64" spans="1:16" ht="20.100000000000001" customHeight="1" x14ac:dyDescent="0.25">
      <c r="A64" s="38" t="s">
        <v>158</v>
      </c>
      <c r="B64" s="19">
        <v>296.17</v>
      </c>
      <c r="C64" s="140">
        <v>82.84</v>
      </c>
      <c r="D64" s="247">
        <f t="shared" si="67"/>
        <v>0.32084628801091986</v>
      </c>
      <c r="E64" s="215">
        <f t="shared" si="68"/>
        <v>0.14351547070441081</v>
      </c>
      <c r="F64" s="52">
        <f t="shared" si="69"/>
        <v>-0.72029577607455175</v>
      </c>
      <c r="H64" s="19">
        <v>86.441000000000003</v>
      </c>
      <c r="I64" s="140">
        <v>43.367999999999995</v>
      </c>
      <c r="J64" s="214">
        <f t="shared" si="70"/>
        <v>0.19475711968276854</v>
      </c>
      <c r="K64" s="215">
        <f t="shared" si="71"/>
        <v>0.10563519224445553</v>
      </c>
      <c r="L64" s="52">
        <f t="shared" si="72"/>
        <v>-0.49829363380803099</v>
      </c>
      <c r="N64" s="40">
        <f t="shared" si="76"/>
        <v>2.9186278151061891</v>
      </c>
      <c r="O64" s="143">
        <f t="shared" si="77"/>
        <v>5.2351521004345711</v>
      </c>
      <c r="P64" s="52">
        <f t="shared" si="8"/>
        <v>0.79370321674402988</v>
      </c>
    </row>
    <row r="65" spans="1:16" ht="20.100000000000001" customHeight="1" x14ac:dyDescent="0.25">
      <c r="A65" s="38" t="s">
        <v>178</v>
      </c>
      <c r="B65" s="19">
        <v>50.4</v>
      </c>
      <c r="C65" s="140">
        <v>71.92</v>
      </c>
      <c r="D65" s="247">
        <f t="shared" si="67"/>
        <v>5.4599226510957756E-2</v>
      </c>
      <c r="E65" s="215">
        <f t="shared" si="68"/>
        <v>0.12459720730397424</v>
      </c>
      <c r="F65" s="52">
        <f t="shared" si="69"/>
        <v>0.42698412698412708</v>
      </c>
      <c r="H65" s="19">
        <v>36.323</v>
      </c>
      <c r="I65" s="140">
        <v>42.103000000000002</v>
      </c>
      <c r="J65" s="214">
        <f t="shared" si="70"/>
        <v>8.1838049747656794E-2</v>
      </c>
      <c r="K65" s="215">
        <f t="shared" si="71"/>
        <v>0.10255392222533462</v>
      </c>
      <c r="L65" s="52">
        <f t="shared" si="72"/>
        <v>0.15912782534482287</v>
      </c>
      <c r="N65" s="40">
        <f t="shared" ref="N65:N67" si="78">(H65/B65)*10</f>
        <v>7.2069444444444457</v>
      </c>
      <c r="O65" s="143">
        <f t="shared" ref="O65:O67" si="79">(I65/C65)*10</f>
        <v>5.8541434927697447</v>
      </c>
      <c r="P65" s="52">
        <f t="shared" ref="P65:P67" si="80">(O65-N65)/N65</f>
        <v>-0.1877079755648072</v>
      </c>
    </row>
    <row r="66" spans="1:16" ht="20.100000000000001" customHeight="1" x14ac:dyDescent="0.25">
      <c r="A66" s="38" t="s">
        <v>157</v>
      </c>
      <c r="B66" s="19">
        <v>125.47</v>
      </c>
      <c r="C66" s="140">
        <v>64.67</v>
      </c>
      <c r="D66" s="247">
        <f t="shared" si="67"/>
        <v>0.13592390774464028</v>
      </c>
      <c r="E66" s="215">
        <f t="shared" si="68"/>
        <v>0.11203700495478329</v>
      </c>
      <c r="F66" s="52">
        <f t="shared" si="69"/>
        <v>-0.48457798676974573</v>
      </c>
      <c r="H66" s="19">
        <v>48.275999999999996</v>
      </c>
      <c r="I66" s="140">
        <v>32.295000000000002</v>
      </c>
      <c r="J66" s="214">
        <f t="shared" si="70"/>
        <v>0.10876892573900501</v>
      </c>
      <c r="K66" s="215">
        <f t="shared" si="71"/>
        <v>7.8663727484197837E-2</v>
      </c>
      <c r="L66" s="52">
        <f t="shared" si="72"/>
        <v>-0.33103405418841653</v>
      </c>
      <c r="N66" s="40">
        <f t="shared" si="78"/>
        <v>3.847612975213198</v>
      </c>
      <c r="O66" s="143">
        <f t="shared" si="79"/>
        <v>4.9938147518169167</v>
      </c>
      <c r="P66" s="52">
        <f t="shared" si="80"/>
        <v>0.29789944674469426</v>
      </c>
    </row>
    <row r="67" spans="1:16" ht="20.100000000000001" customHeight="1" x14ac:dyDescent="0.25">
      <c r="A67" s="38" t="s">
        <v>165</v>
      </c>
      <c r="B67" s="19">
        <v>50.53</v>
      </c>
      <c r="C67" s="140">
        <v>31.46</v>
      </c>
      <c r="D67" s="247">
        <f t="shared" si="67"/>
        <v>5.4740057849180471E-2</v>
      </c>
      <c r="E67" s="215">
        <f t="shared" si="68"/>
        <v>5.450261598697205E-2</v>
      </c>
      <c r="F67" s="52">
        <f t="shared" si="69"/>
        <v>-0.37739956461508017</v>
      </c>
      <c r="H67" s="19">
        <v>35.332000000000001</v>
      </c>
      <c r="I67" s="140">
        <v>23.219000000000001</v>
      </c>
      <c r="J67" s="214">
        <f t="shared" si="70"/>
        <v>7.9605263157894721E-2</v>
      </c>
      <c r="K67" s="215">
        <f t="shared" si="71"/>
        <v>5.6556528516971342E-2</v>
      </c>
      <c r="L67" s="52">
        <f t="shared" si="72"/>
        <v>-0.34283369183742779</v>
      </c>
      <c r="N67" s="40">
        <f t="shared" si="78"/>
        <v>6.9922818127844844</v>
      </c>
      <c r="O67" s="143">
        <f t="shared" si="79"/>
        <v>7.3804831532104265</v>
      </c>
      <c r="P67" s="52">
        <f t="shared" si="80"/>
        <v>5.5518548997291001E-2</v>
      </c>
    </row>
    <row r="68" spans="1:16" ht="20.100000000000001" customHeight="1" x14ac:dyDescent="0.25">
      <c r="A68" s="38" t="s">
        <v>221</v>
      </c>
      <c r="B68" s="19">
        <v>18</v>
      </c>
      <c r="C68" s="140">
        <v>29.25</v>
      </c>
      <c r="D68" s="247">
        <f t="shared" si="67"/>
        <v>1.9499723753913487E-2</v>
      </c>
      <c r="E68" s="215">
        <f t="shared" si="68"/>
        <v>5.0673919822597981E-2</v>
      </c>
      <c r="F68" s="52">
        <f t="shared" si="69"/>
        <v>0.625</v>
      </c>
      <c r="H68" s="19">
        <v>8.484</v>
      </c>
      <c r="I68" s="140">
        <v>14.648999999999999</v>
      </c>
      <c r="J68" s="214">
        <f t="shared" si="70"/>
        <v>1.9114996395097329E-2</v>
      </c>
      <c r="K68" s="215">
        <f t="shared" si="71"/>
        <v>3.5681837557393216E-2</v>
      </c>
      <c r="L68" s="52">
        <f t="shared" si="72"/>
        <v>0.72666195190947658</v>
      </c>
      <c r="N68" s="40">
        <f t="shared" ref="N68:N69" si="81">(H68/B68)*10</f>
        <v>4.7133333333333329</v>
      </c>
      <c r="O68" s="143">
        <f t="shared" ref="O68:O69" si="82">(I68/C68)*10</f>
        <v>5.0082051282051276</v>
      </c>
      <c r="P68" s="52">
        <f t="shared" ref="P68:P69" si="83">(O68-N68)/N68</f>
        <v>6.2561201175062531E-2</v>
      </c>
    </row>
    <row r="69" spans="1:16" ht="20.100000000000001" customHeight="1" x14ac:dyDescent="0.25">
      <c r="A69" s="38" t="s">
        <v>160</v>
      </c>
      <c r="B69" s="19">
        <v>23.07</v>
      </c>
      <c r="C69" s="140">
        <v>19.5</v>
      </c>
      <c r="D69" s="247">
        <f t="shared" si="67"/>
        <v>2.4992145944599118E-2</v>
      </c>
      <c r="E69" s="215">
        <f t="shared" si="68"/>
        <v>3.3782613215065316E-2</v>
      </c>
      <c r="F69" s="52">
        <f t="shared" si="69"/>
        <v>-0.15474642392717816</v>
      </c>
      <c r="H69" s="19">
        <v>5.7330000000000005</v>
      </c>
      <c r="I69" s="140">
        <v>12.946999999999999</v>
      </c>
      <c r="J69" s="214">
        <f t="shared" si="70"/>
        <v>1.2916816870944483E-2</v>
      </c>
      <c r="K69" s="215">
        <f t="shared" si="71"/>
        <v>3.1536128804394159E-2</v>
      </c>
      <c r="L69" s="52">
        <f t="shared" si="72"/>
        <v>1.2583289726146865</v>
      </c>
      <c r="N69" s="40">
        <f t="shared" si="81"/>
        <v>2.4850455136540965</v>
      </c>
      <c r="O69" s="143">
        <f t="shared" si="82"/>
        <v>6.6394871794871788</v>
      </c>
      <c r="P69" s="52">
        <f t="shared" si="83"/>
        <v>1.671776892216452</v>
      </c>
    </row>
    <row r="70" spans="1:16" ht="20.100000000000001" customHeight="1" x14ac:dyDescent="0.25">
      <c r="A70" s="38" t="s">
        <v>194</v>
      </c>
      <c r="B70" s="19">
        <v>11.21</v>
      </c>
      <c r="C70" s="140">
        <v>50.879999999999995</v>
      </c>
      <c r="D70" s="247">
        <f t="shared" si="67"/>
        <v>1.2143994626742788E-2</v>
      </c>
      <c r="E70" s="215">
        <f t="shared" si="68"/>
        <v>8.8146633865770416E-2</v>
      </c>
      <c r="F70" s="52">
        <f t="shared" si="69"/>
        <v>3.5388046387154319</v>
      </c>
      <c r="H70" s="19">
        <v>1.546</v>
      </c>
      <c r="I70" s="140">
        <v>10.543999999999999</v>
      </c>
      <c r="J70" s="214">
        <f t="shared" si="70"/>
        <v>3.4832372025955295E-3</v>
      </c>
      <c r="K70" s="215">
        <f t="shared" si="71"/>
        <v>2.5682933661352589E-2</v>
      </c>
      <c r="L70" s="52">
        <f t="shared" si="72"/>
        <v>5.8201811125485117</v>
      </c>
      <c r="N70" s="40">
        <f t="shared" ref="N70:N71" si="84">(H70/B70)*10</f>
        <v>1.3791257805530777</v>
      </c>
      <c r="O70" s="143">
        <f t="shared" ref="O70:O71" si="85">(I70/C70)*10</f>
        <v>2.0723270440251569</v>
      </c>
      <c r="P70" s="52">
        <f t="shared" ref="P70:P71" si="86">(O70-N70)/N70</f>
        <v>0.50263817357839635</v>
      </c>
    </row>
    <row r="71" spans="1:16" ht="20.100000000000001" customHeight="1" x14ac:dyDescent="0.25">
      <c r="A71" s="38" t="s">
        <v>192</v>
      </c>
      <c r="B71" s="19">
        <v>17.450000000000003</v>
      </c>
      <c r="C71" s="140">
        <v>14.23</v>
      </c>
      <c r="D71" s="247">
        <f t="shared" si="67"/>
        <v>1.8903898861432799E-2</v>
      </c>
      <c r="E71" s="215">
        <f t="shared" si="68"/>
        <v>2.4652645438480999E-2</v>
      </c>
      <c r="F71" s="52">
        <f t="shared" si="69"/>
        <v>-0.18452722063037261</v>
      </c>
      <c r="H71" s="19">
        <v>11.419</v>
      </c>
      <c r="I71" s="140">
        <v>9.613999999999999</v>
      </c>
      <c r="J71" s="214">
        <f t="shared" si="70"/>
        <v>2.5727739726027394E-2</v>
      </c>
      <c r="K71" s="215">
        <f t="shared" si="71"/>
        <v>2.3417652145319025E-2</v>
      </c>
      <c r="L71" s="52">
        <f t="shared" si="72"/>
        <v>-0.15806988352745438</v>
      </c>
      <c r="N71" s="40">
        <f t="shared" si="84"/>
        <v>6.5438395415472774</v>
      </c>
      <c r="O71" s="143">
        <f t="shared" si="85"/>
        <v>6.7561489810259996</v>
      </c>
      <c r="P71" s="52">
        <f t="shared" si="86"/>
        <v>3.2444169532390772E-2</v>
      </c>
    </row>
    <row r="72" spans="1:16" ht="20.100000000000001" customHeight="1" x14ac:dyDescent="0.25">
      <c r="A72" s="38" t="s">
        <v>177</v>
      </c>
      <c r="B72" s="19">
        <v>11.43</v>
      </c>
      <c r="C72" s="140">
        <v>18.68</v>
      </c>
      <c r="D72" s="247">
        <f t="shared" si="67"/>
        <v>1.2382324583735064E-2</v>
      </c>
      <c r="E72" s="215">
        <f t="shared" si="68"/>
        <v>3.2362011018329237E-2</v>
      </c>
      <c r="F72" s="52">
        <f t="shared" si="69"/>
        <v>0.63429571303587051</v>
      </c>
      <c r="H72" s="19">
        <v>5.2119999999999997</v>
      </c>
      <c r="I72" s="140">
        <v>8.0969999999999995</v>
      </c>
      <c r="J72" s="214">
        <f t="shared" si="70"/>
        <v>1.1742970439798122E-2</v>
      </c>
      <c r="K72" s="215">
        <f t="shared" si="71"/>
        <v>1.9722563908950295E-2</v>
      </c>
      <c r="L72" s="52">
        <f t="shared" si="72"/>
        <v>0.55353031465848046</v>
      </c>
      <c r="N72" s="40">
        <f t="shared" ref="N72" si="87">(H72/B72)*10</f>
        <v>4.5599300087489061</v>
      </c>
      <c r="O72" s="143">
        <f t="shared" ref="O72" si="88">(I72/C72)*10</f>
        <v>4.3345824411134899</v>
      </c>
      <c r="P72" s="52">
        <f t="shared" ref="P72" si="89">(O72-N72)/N72</f>
        <v>-4.9419084767321701E-2</v>
      </c>
    </row>
    <row r="73" spans="1:16" ht="20.100000000000001" customHeight="1" x14ac:dyDescent="0.25">
      <c r="A73" s="38" t="s">
        <v>163</v>
      </c>
      <c r="B73" s="19">
        <v>61.11</v>
      </c>
      <c r="C73" s="140">
        <v>11.629999999999999</v>
      </c>
      <c r="D73" s="247">
        <f t="shared" si="67"/>
        <v>6.6201562144536277E-2</v>
      </c>
      <c r="E73" s="215">
        <f t="shared" si="68"/>
        <v>2.0148297009805621E-2</v>
      </c>
      <c r="F73" s="52">
        <f t="shared" si="69"/>
        <v>-0.80968744886270672</v>
      </c>
      <c r="H73" s="19">
        <v>22.56</v>
      </c>
      <c r="I73" s="140">
        <v>7.2829999999999995</v>
      </c>
      <c r="J73" s="214">
        <f t="shared" si="70"/>
        <v>5.0829127613554424E-2</v>
      </c>
      <c r="K73" s="215">
        <f t="shared" si="71"/>
        <v>1.773983363577683E-2</v>
      </c>
      <c r="L73" s="52">
        <f t="shared" si="72"/>
        <v>-0.67717198581560289</v>
      </c>
      <c r="N73" s="40">
        <f t="shared" ref="N73" si="90">(H73/B73)*10</f>
        <v>3.6917034855179183</v>
      </c>
      <c r="O73" s="143">
        <f t="shared" ref="O73" si="91">(I73/C73)*10</f>
        <v>6.262252794496991</v>
      </c>
      <c r="P73" s="52">
        <f t="shared" ref="P73" si="92">(O73-N73)/N73</f>
        <v>0.69630438063701749</v>
      </c>
    </row>
    <row r="74" spans="1:16" ht="20.100000000000001" customHeight="1" x14ac:dyDescent="0.25">
      <c r="A74" s="38" t="s">
        <v>196</v>
      </c>
      <c r="B74" s="19"/>
      <c r="C74" s="140">
        <v>14.4</v>
      </c>
      <c r="D74" s="247">
        <f t="shared" si="67"/>
        <v>0</v>
      </c>
      <c r="E74" s="215">
        <f t="shared" si="68"/>
        <v>2.4947160528048237E-2</v>
      </c>
      <c r="F74" s="52"/>
      <c r="H74" s="19"/>
      <c r="I74" s="140">
        <v>4.992</v>
      </c>
      <c r="J74" s="214">
        <f t="shared" si="70"/>
        <v>0</v>
      </c>
      <c r="K74" s="215">
        <f t="shared" si="71"/>
        <v>1.2159446589289845E-2</v>
      </c>
      <c r="L74" s="52"/>
      <c r="N74" s="40"/>
      <c r="O74" s="143">
        <f t="shared" ref="O74:O75" si="93">(I74/C74)*10</f>
        <v>3.4666666666666668</v>
      </c>
      <c r="P74" s="52"/>
    </row>
    <row r="75" spans="1:16" ht="20.100000000000001" customHeight="1" x14ac:dyDescent="0.25">
      <c r="A75" s="38" t="s">
        <v>223</v>
      </c>
      <c r="B75" s="19">
        <v>1.44</v>
      </c>
      <c r="C75" s="140">
        <v>1.5</v>
      </c>
      <c r="D75" s="247">
        <f t="shared" si="67"/>
        <v>1.5599779003130788E-3</v>
      </c>
      <c r="E75" s="215">
        <f t="shared" si="68"/>
        <v>2.5986625550050244E-3</v>
      </c>
      <c r="F75" s="52">
        <f t="shared" si="69"/>
        <v>4.1666666666666706E-2</v>
      </c>
      <c r="H75" s="19">
        <v>3.117</v>
      </c>
      <c r="I75" s="140">
        <v>4.2720000000000002</v>
      </c>
      <c r="J75" s="214">
        <f t="shared" si="70"/>
        <v>7.0228010093727452E-3</v>
      </c>
      <c r="K75" s="215">
        <f t="shared" si="71"/>
        <v>1.0405680254296119E-2</v>
      </c>
      <c r="L75" s="52">
        <f t="shared" ref="L75:L81" si="94">(I75-H75)/H75</f>
        <v>0.37054860442733406</v>
      </c>
      <c r="N75" s="40">
        <f t="shared" ref="N75" si="95">(H75/B75)*10</f>
        <v>21.645833333333332</v>
      </c>
      <c r="O75" s="143">
        <f t="shared" si="93"/>
        <v>28.480000000000004</v>
      </c>
      <c r="P75" s="52">
        <f t="shared" ref="P75" si="96">(O75-N75)/N75</f>
        <v>0.31572666025024088</v>
      </c>
    </row>
    <row r="76" spans="1:16" ht="20.100000000000001" customHeight="1" x14ac:dyDescent="0.25">
      <c r="A76" s="38" t="s">
        <v>224</v>
      </c>
      <c r="B76" s="19"/>
      <c r="C76" s="140">
        <v>8.33</v>
      </c>
      <c r="D76" s="247">
        <f t="shared" si="67"/>
        <v>0</v>
      </c>
      <c r="E76" s="215">
        <f t="shared" si="68"/>
        <v>1.443123938879457E-2</v>
      </c>
      <c r="F76" s="52"/>
      <c r="H76" s="19"/>
      <c r="I76" s="140">
        <v>4.07</v>
      </c>
      <c r="J76" s="214">
        <f t="shared" si="70"/>
        <v>0</v>
      </c>
      <c r="K76" s="215">
        <f t="shared" si="71"/>
        <v>9.9136513658673233E-3</v>
      </c>
      <c r="L76" s="52"/>
      <c r="N76" s="40"/>
      <c r="O76" s="143">
        <f t="shared" ref="O76:O82" si="97">(I76/C76)*10</f>
        <v>4.8859543817527014</v>
      </c>
      <c r="P76" s="52"/>
    </row>
    <row r="77" spans="1:16" ht="20.100000000000001" customHeight="1" x14ac:dyDescent="0.25">
      <c r="A77" s="38" t="s">
        <v>225</v>
      </c>
      <c r="B77" s="19"/>
      <c r="C77" s="140">
        <v>5.04</v>
      </c>
      <c r="D77" s="247">
        <f t="shared" si="67"/>
        <v>0</v>
      </c>
      <c r="E77" s="215">
        <f t="shared" si="68"/>
        <v>8.7315061848168823E-3</v>
      </c>
      <c r="F77" s="52"/>
      <c r="H77" s="19"/>
      <c r="I77" s="140">
        <v>3.726</v>
      </c>
      <c r="J77" s="214">
        <f t="shared" si="70"/>
        <v>0</v>
      </c>
      <c r="K77" s="215">
        <f t="shared" si="71"/>
        <v>9.0757407835925404E-3</v>
      </c>
      <c r="L77" s="52"/>
      <c r="N77" s="40"/>
      <c r="O77" s="143">
        <f t="shared" si="97"/>
        <v>7.3928571428571432</v>
      </c>
      <c r="P77" s="52"/>
    </row>
    <row r="78" spans="1:16" ht="20.100000000000001" customHeight="1" x14ac:dyDescent="0.25">
      <c r="A78" s="38" t="s">
        <v>214</v>
      </c>
      <c r="B78" s="19">
        <v>22.5</v>
      </c>
      <c r="C78" s="140">
        <v>10.72</v>
      </c>
      <c r="D78" s="247">
        <f t="shared" si="67"/>
        <v>2.4374654692391858E-2</v>
      </c>
      <c r="E78" s="215">
        <f t="shared" si="68"/>
        <v>1.8571775059769244E-2</v>
      </c>
      <c r="F78" s="52">
        <f t="shared" si="69"/>
        <v>-0.52355555555555555</v>
      </c>
      <c r="H78" s="19">
        <v>7.05</v>
      </c>
      <c r="I78" s="140">
        <v>3.4609999999999999</v>
      </c>
      <c r="J78" s="214">
        <f t="shared" si="70"/>
        <v>1.5884102379235758E-2</v>
      </c>
      <c r="K78" s="215">
        <f t="shared" si="71"/>
        <v>8.4302573408517947E-3</v>
      </c>
      <c r="L78" s="52">
        <f t="shared" si="94"/>
        <v>-0.50907801418439713</v>
      </c>
      <c r="N78" s="40">
        <f t="shared" ref="N78:N82" si="98">(H78/B78)*10</f>
        <v>3.1333333333333337</v>
      </c>
      <c r="O78" s="143">
        <f t="shared" si="97"/>
        <v>3.2285447761194024</v>
      </c>
      <c r="P78" s="52">
        <f t="shared" ref="P78:P81" si="99">(O78-N78)/N78</f>
        <v>3.0386630676404878E-2</v>
      </c>
    </row>
    <row r="79" spans="1:16" ht="20.100000000000001" customHeight="1" x14ac:dyDescent="0.25">
      <c r="A79" s="38" t="s">
        <v>200</v>
      </c>
      <c r="B79" s="19">
        <v>8.42</v>
      </c>
      <c r="C79" s="140">
        <v>2.4299999999999997</v>
      </c>
      <c r="D79" s="247">
        <f t="shared" si="67"/>
        <v>9.1215374448861963E-3</v>
      </c>
      <c r="E79" s="215">
        <f t="shared" si="68"/>
        <v>4.2098333391081388E-3</v>
      </c>
      <c r="F79" s="52">
        <f t="shared" si="69"/>
        <v>-0.71140142517814731</v>
      </c>
      <c r="H79" s="19">
        <v>7.9279999999999999</v>
      </c>
      <c r="I79" s="140">
        <v>2.8280000000000003</v>
      </c>
      <c r="J79" s="214">
        <f t="shared" si="70"/>
        <v>1.7862292718096608E-2</v>
      </c>
      <c r="K79" s="215">
        <f t="shared" si="71"/>
        <v>6.8884044380031423E-3</v>
      </c>
      <c r="L79" s="52">
        <f t="shared" si="94"/>
        <v>-0.64328960645812305</v>
      </c>
      <c r="N79" s="40">
        <f t="shared" si="98"/>
        <v>9.4156769596199528</v>
      </c>
      <c r="O79" s="143">
        <f t="shared" si="97"/>
        <v>11.637860082304529</v>
      </c>
      <c r="P79" s="52">
        <f t="shared" si="99"/>
        <v>0.23600885334263538</v>
      </c>
    </row>
    <row r="80" spans="1:16" ht="20.100000000000001" customHeight="1" x14ac:dyDescent="0.25">
      <c r="A80" s="38" t="s">
        <v>195</v>
      </c>
      <c r="B80" s="19">
        <v>4.1099999999999994</v>
      </c>
      <c r="C80" s="140">
        <v>7.2999999999999989</v>
      </c>
      <c r="D80" s="247">
        <f t="shared" si="67"/>
        <v>4.452436923810245E-3</v>
      </c>
      <c r="E80" s="215">
        <f t="shared" si="68"/>
        <v>1.2646824434357783E-2</v>
      </c>
      <c r="F80" s="52">
        <f t="shared" si="69"/>
        <v>0.77615571776155712</v>
      </c>
      <c r="H80" s="19">
        <v>0.95399999999999996</v>
      </c>
      <c r="I80" s="140">
        <v>2.298</v>
      </c>
      <c r="J80" s="214">
        <f t="shared" si="70"/>
        <v>2.1494232155731788E-3</v>
      </c>
      <c r="K80" s="215">
        <f t="shared" si="71"/>
        <v>5.5974375525216476E-3</v>
      </c>
      <c r="L80" s="52">
        <f t="shared" si="94"/>
        <v>1.408805031446541</v>
      </c>
      <c r="N80" s="40">
        <f t="shared" si="98"/>
        <v>2.3211678832116793</v>
      </c>
      <c r="O80" s="143">
        <f t="shared" si="97"/>
        <v>3.1479452054794526</v>
      </c>
      <c r="P80" s="52">
        <f t="shared" si="99"/>
        <v>0.35619023003360034</v>
      </c>
    </row>
    <row r="81" spans="1:16" ht="20.100000000000001" customHeight="1" x14ac:dyDescent="0.25">
      <c r="A81" s="38" t="s">
        <v>226</v>
      </c>
      <c r="B81" s="19">
        <v>0.85000000000000009</v>
      </c>
      <c r="C81" s="140">
        <v>3.3200000000000003</v>
      </c>
      <c r="D81" s="247">
        <f t="shared" si="67"/>
        <v>9.2082028837924804E-4</v>
      </c>
      <c r="E81" s="215">
        <f t="shared" si="68"/>
        <v>5.7517064550777876E-3</v>
      </c>
      <c r="F81" s="52">
        <f t="shared" si="69"/>
        <v>2.9058823529411764</v>
      </c>
      <c r="H81" s="19">
        <v>0.55900000000000005</v>
      </c>
      <c r="I81" s="140">
        <v>2.044</v>
      </c>
      <c r="J81" s="214">
        <f t="shared" si="70"/>
        <v>1.2594628695025234E-3</v>
      </c>
      <c r="K81" s="215">
        <f t="shared" si="71"/>
        <v>4.9787477621210828E-3</v>
      </c>
      <c r="L81" s="52">
        <f t="shared" si="94"/>
        <v>2.6565295169946328</v>
      </c>
      <c r="N81" s="40">
        <f t="shared" si="98"/>
        <v>6.5764705882352938</v>
      </c>
      <c r="O81" s="143">
        <f t="shared" si="97"/>
        <v>6.1566265060240957</v>
      </c>
      <c r="P81" s="52">
        <f t="shared" si="99"/>
        <v>-6.3840334504386129E-2</v>
      </c>
    </row>
    <row r="82" spans="1:16" ht="20.100000000000001" customHeight="1" x14ac:dyDescent="0.25">
      <c r="A82" s="38" t="s">
        <v>198</v>
      </c>
      <c r="B82" s="19"/>
      <c r="C82" s="140">
        <v>4.32</v>
      </c>
      <c r="D82" s="247">
        <f t="shared" si="67"/>
        <v>0</v>
      </c>
      <c r="E82" s="215">
        <f t="shared" si="68"/>
        <v>7.4841481584144711E-3</v>
      </c>
      <c r="F82" s="52"/>
      <c r="H82" s="19"/>
      <c r="I82" s="140">
        <v>1.9580000000000002</v>
      </c>
      <c r="J82" s="214">
        <f t="shared" si="70"/>
        <v>0</v>
      </c>
      <c r="K82" s="215">
        <f t="shared" si="71"/>
        <v>4.7692701165523883E-3</v>
      </c>
      <c r="L82" s="52"/>
      <c r="N82" s="40" t="e">
        <f t="shared" si="98"/>
        <v>#DIV/0!</v>
      </c>
      <c r="O82" s="143">
        <f t="shared" si="97"/>
        <v>4.5324074074074074</v>
      </c>
      <c r="P82" s="52"/>
    </row>
    <row r="83" spans="1:16" ht="20.100000000000001" customHeight="1" thickBot="1" x14ac:dyDescent="0.3">
      <c r="A83" s="8" t="s">
        <v>17</v>
      </c>
      <c r="B83" s="19">
        <f>B84-SUM(B62:B82)</f>
        <v>133.34999999999991</v>
      </c>
      <c r="C83" s="140">
        <f>C84-SUM(C62:C82)</f>
        <v>18.299999999999841</v>
      </c>
      <c r="D83" s="247">
        <f t="shared" si="67"/>
        <v>0.14446045347690897</v>
      </c>
      <c r="E83" s="215">
        <f t="shared" si="68"/>
        <v>3.1703683171061023E-2</v>
      </c>
      <c r="F83" s="52">
        <f t="shared" si="69"/>
        <v>-0.8627671541057379</v>
      </c>
      <c r="H83" s="19">
        <f>H84-SUM(H62:H82)</f>
        <v>46.958000000000084</v>
      </c>
      <c r="I83" s="140">
        <f>I84-SUM(I62:I82)</f>
        <v>8.7540000000000759</v>
      </c>
      <c r="J83" s="214">
        <f t="shared" si="70"/>
        <v>0.10579938716654667</v>
      </c>
      <c r="K83" s="215">
        <f t="shared" si="71"/>
        <v>2.1322875689632259E-2</v>
      </c>
      <c r="L83" s="52">
        <f t="shared" ref="L83" si="100">(I83-H83)/H83</f>
        <v>-0.81357809106009493</v>
      </c>
      <c r="N83" s="40">
        <f t="shared" ref="N83:O84" si="101">(H83/B83)*10</f>
        <v>3.521409823772037</v>
      </c>
      <c r="O83" s="143">
        <f t="shared" ref="O83" si="102">(I83/C83)*10</f>
        <v>4.7836065573771327</v>
      </c>
      <c r="P83" s="52">
        <f t="shared" ref="P83" si="103">(O83-N83)/N83</f>
        <v>0.35843505776702395</v>
      </c>
    </row>
    <row r="84" spans="1:16" ht="26.25" customHeight="1" thickBot="1" x14ac:dyDescent="0.3">
      <c r="A84" s="12" t="s">
        <v>18</v>
      </c>
      <c r="B84" s="17">
        <v>923.09</v>
      </c>
      <c r="C84" s="145">
        <v>577.21999999999991</v>
      </c>
      <c r="D84" s="243">
        <f>SUM(D62:D83)</f>
        <v>1</v>
      </c>
      <c r="E84" s="244">
        <f>SUM(E62:E83)</f>
        <v>0.99999999999999978</v>
      </c>
      <c r="F84" s="57">
        <f>(C84-B84)/B84</f>
        <v>-0.37468719193144773</v>
      </c>
      <c r="G84" s="1"/>
      <c r="H84" s="17">
        <v>443.84000000000009</v>
      </c>
      <c r="I84" s="145">
        <v>410.54500000000002</v>
      </c>
      <c r="J84" s="255">
        <f t="shared" si="70"/>
        <v>1</v>
      </c>
      <c r="K84" s="244">
        <f t="shared" si="71"/>
        <v>1</v>
      </c>
      <c r="L84" s="57">
        <f>(I84-H84)/H84</f>
        <v>-7.5015771449171015E-2</v>
      </c>
      <c r="M84" s="1"/>
      <c r="N84" s="37">
        <f t="shared" si="101"/>
        <v>4.8081985505205349</v>
      </c>
      <c r="O84" s="150">
        <f t="shared" si="101"/>
        <v>7.1124527909635855</v>
      </c>
      <c r="P84" s="57">
        <f>(O84-N84)/N84</f>
        <v>0.47923441934268551</v>
      </c>
    </row>
  </sheetData>
  <mergeCells count="33">
    <mergeCell ref="A4:A6"/>
    <mergeCell ref="B4:C4"/>
    <mergeCell ref="D4:E4"/>
    <mergeCell ref="H4:I4"/>
    <mergeCell ref="N4:O4"/>
    <mergeCell ref="B5:C5"/>
    <mergeCell ref="D5:E5"/>
    <mergeCell ref="H5:I5"/>
    <mergeCell ref="J5:K5"/>
    <mergeCell ref="N5:O5"/>
    <mergeCell ref="J4:K4"/>
    <mergeCell ref="A36:A38"/>
    <mergeCell ref="B36:C36"/>
    <mergeCell ref="D36:E36"/>
    <mergeCell ref="H36:I36"/>
    <mergeCell ref="N59:O59"/>
    <mergeCell ref="N36:O36"/>
    <mergeCell ref="B37:C37"/>
    <mergeCell ref="D37:E37"/>
    <mergeCell ref="H37:I37"/>
    <mergeCell ref="J37:K37"/>
    <mergeCell ref="N37:O37"/>
    <mergeCell ref="J36:K36"/>
    <mergeCell ref="N60:O60"/>
    <mergeCell ref="A59:A61"/>
    <mergeCell ref="B59:C59"/>
    <mergeCell ref="D59:E59"/>
    <mergeCell ref="H59:I59"/>
    <mergeCell ref="J59:K59"/>
    <mergeCell ref="B60:C60"/>
    <mergeCell ref="D60:E60"/>
    <mergeCell ref="H60:I60"/>
    <mergeCell ref="J60:K60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6" orientation="portrait" r:id="rId1"/>
  <ignoredErrors>
    <ignoredError sqref="D7:F8 J7:L7 M7:M12 D18:E20 D13:E17 J18:K20 J13:K17 M18 D62:E72 J62:K73 D22:E25 D21:E21 D27:E28 D26:E26 D29:E29 J22:K25 J21:K21 J27:K28 J26:K26 J29:K29 D10:E12 D9:E9 J10:K12 J9:K9 J8:K8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8733D3FF-C9B4-474A-A7D4-99CC2764776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F7:F33 L7:L33 P7:P33</xm:sqref>
        </x14:conditionalFormatting>
        <x14:conditionalFormatting xmlns:xm="http://schemas.microsoft.com/office/excel/2006/main">
          <x14:cfRule type="iconSet" priority="232" id="{9F903693-1C78-41DC-AEDC-AABBA67CEB4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L39:L56 P39:P56 F39:F56</xm:sqref>
        </x14:conditionalFormatting>
        <x14:conditionalFormatting xmlns:xm="http://schemas.microsoft.com/office/excel/2006/main">
          <x14:cfRule type="iconSet" priority="333" id="{189045ED-22CB-47A9-B8A9-6084680E312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P62:P84</xm:sqref>
        </x14:conditionalFormatting>
        <x14:conditionalFormatting xmlns:xm="http://schemas.microsoft.com/office/excel/2006/main">
          <x14:cfRule type="iconSet" priority="335" id="{A8210132-6198-4564-AE7B-03B0F7EE37E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F62:F84</xm:sqref>
        </x14:conditionalFormatting>
        <x14:conditionalFormatting xmlns:xm="http://schemas.microsoft.com/office/excel/2006/main">
          <x14:cfRule type="iconSet" priority="337" id="{207C5D14-6D5D-4471-868F-79729BF58CE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L62:L84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Folha18">
    <pageSetUpPr fitToPage="1"/>
  </sheetPr>
  <dimension ref="A1:R8"/>
  <sheetViews>
    <sheetView showGridLines="0" workbookViewId="0">
      <selection activeCell="J6" sqref="J6:K8"/>
    </sheetView>
  </sheetViews>
  <sheetFormatPr defaultRowHeight="15" x14ac:dyDescent="0.25"/>
  <cols>
    <col min="1" max="1" width="2.85546875" customWidth="1"/>
    <col min="2" max="2" width="2.28515625" customWidth="1"/>
    <col min="3" max="3" width="22" customWidth="1"/>
    <col min="8" max="8" width="10.85546875" customWidth="1"/>
    <col min="9" max="9" width="2.140625" customWidth="1"/>
    <col min="14" max="14" width="10.85546875" customWidth="1"/>
    <col min="15" max="15" width="2.140625" customWidth="1"/>
    <col min="18" max="18" width="10.85546875" customWidth="1"/>
  </cols>
  <sheetData>
    <row r="1" spans="1:18" ht="15.75" x14ac:dyDescent="0.25">
      <c r="A1" s="4" t="s">
        <v>122</v>
      </c>
    </row>
    <row r="2" spans="1:18" ht="15.75" thickBot="1" x14ac:dyDescent="0.3"/>
    <row r="3" spans="1:18" x14ac:dyDescent="0.25">
      <c r="A3" s="337" t="s">
        <v>16</v>
      </c>
      <c r="B3" s="330"/>
      <c r="C3" s="330"/>
      <c r="D3" s="352" t="s">
        <v>1</v>
      </c>
      <c r="E3" s="350"/>
      <c r="F3" s="352" t="s">
        <v>104</v>
      </c>
      <c r="G3" s="350"/>
      <c r="H3" s="130" t="s">
        <v>0</v>
      </c>
      <c r="J3" s="354" t="s">
        <v>19</v>
      </c>
      <c r="K3" s="350"/>
      <c r="L3" s="348" t="s">
        <v>104</v>
      </c>
      <c r="M3" s="349"/>
      <c r="N3" s="130" t="s">
        <v>0</v>
      </c>
      <c r="P3" s="360" t="s">
        <v>22</v>
      </c>
      <c r="Q3" s="350"/>
      <c r="R3" s="130" t="s">
        <v>0</v>
      </c>
    </row>
    <row r="4" spans="1:18" x14ac:dyDescent="0.25">
      <c r="A4" s="351"/>
      <c r="B4" s="331"/>
      <c r="C4" s="331"/>
      <c r="D4" s="355" t="s">
        <v>56</v>
      </c>
      <c r="E4" s="357"/>
      <c r="F4" s="355" t="str">
        <f>D4</f>
        <v>jan</v>
      </c>
      <c r="G4" s="357"/>
      <c r="H4" s="131" t="s">
        <v>136</v>
      </c>
      <c r="J4" s="358" t="str">
        <f>D4</f>
        <v>jan</v>
      </c>
      <c r="K4" s="357"/>
      <c r="L4" s="359" t="str">
        <f>D4</f>
        <v>jan</v>
      </c>
      <c r="M4" s="347"/>
      <c r="N4" s="131" t="str">
        <f>H4</f>
        <v>2023/2022</v>
      </c>
      <c r="P4" s="358" t="str">
        <f>D4</f>
        <v>jan</v>
      </c>
      <c r="Q4" s="356"/>
      <c r="R4" s="131" t="str">
        <f>N4</f>
        <v>2023/2022</v>
      </c>
    </row>
    <row r="5" spans="1:18" ht="19.5" customHeight="1" thickBot="1" x14ac:dyDescent="0.3">
      <c r="A5" s="338"/>
      <c r="B5" s="361"/>
      <c r="C5" s="361"/>
      <c r="D5" s="99">
        <v>2022</v>
      </c>
      <c r="E5" s="160">
        <v>2023</v>
      </c>
      <c r="F5" s="99">
        <f>D5</f>
        <v>2022</v>
      </c>
      <c r="G5" s="134">
        <f>E5</f>
        <v>2023</v>
      </c>
      <c r="H5" s="166" t="s">
        <v>1</v>
      </c>
      <c r="J5" s="25">
        <f>D5</f>
        <v>2022</v>
      </c>
      <c r="K5" s="134">
        <f>E5</f>
        <v>2023</v>
      </c>
      <c r="L5" s="159">
        <f>F5</f>
        <v>2022</v>
      </c>
      <c r="M5" s="144">
        <f>G5</f>
        <v>2023</v>
      </c>
      <c r="N5" s="259">
        <v>1000</v>
      </c>
      <c r="P5" s="25">
        <f>D5</f>
        <v>2022</v>
      </c>
      <c r="Q5" s="134">
        <f>E5</f>
        <v>2023</v>
      </c>
      <c r="R5" s="166"/>
    </row>
    <row r="6" spans="1:18" ht="24" customHeight="1" x14ac:dyDescent="0.25">
      <c r="A6" s="161" t="s">
        <v>20</v>
      </c>
      <c r="B6" s="1"/>
      <c r="C6" s="1"/>
      <c r="D6" s="115">
        <v>30091.170000000002</v>
      </c>
      <c r="E6" s="147">
        <v>28372.229999999996</v>
      </c>
      <c r="F6" s="247">
        <f>D6/D8</f>
        <v>0.75041615429292929</v>
      </c>
      <c r="G6" s="246">
        <f>E6/E8</f>
        <v>0.78943146481588244</v>
      </c>
      <c r="H6" s="165">
        <f>(E6-D6)/D6</f>
        <v>-5.7124398951586323E-2</v>
      </c>
      <c r="I6" s="1"/>
      <c r="J6" s="115">
        <v>13127.09</v>
      </c>
      <c r="K6" s="147">
        <v>12761.349999999999</v>
      </c>
      <c r="L6" s="247">
        <f>J6/J8</f>
        <v>0.64196802857796909</v>
      </c>
      <c r="M6" s="246">
        <f>K6/K8</f>
        <v>0.67629898601391003</v>
      </c>
      <c r="N6" s="165">
        <f>(K6-J6)/J6</f>
        <v>-2.7861468154785379E-2</v>
      </c>
      <c r="P6" s="27">
        <f t="shared" ref="P6:Q8" si="0">(J6/D6)*10</f>
        <v>4.3624392138956374</v>
      </c>
      <c r="Q6" s="152">
        <f t="shared" si="0"/>
        <v>4.4978311539135269</v>
      </c>
      <c r="R6" s="165">
        <f>(Q6-P6)/P6</f>
        <v>3.1035834169706449E-2</v>
      </c>
    </row>
    <row r="7" spans="1:18" ht="24" customHeight="1" thickBot="1" x14ac:dyDescent="0.3">
      <c r="A7" s="161" t="s">
        <v>21</v>
      </c>
      <c r="B7" s="1"/>
      <c r="C7" s="1"/>
      <c r="D7" s="117">
        <v>10008.14</v>
      </c>
      <c r="E7" s="140">
        <v>7567.8499999999985</v>
      </c>
      <c r="F7" s="247">
        <f>D7/D8</f>
        <v>0.24958384570707076</v>
      </c>
      <c r="G7" s="215">
        <f>E7/E8</f>
        <v>0.21056853518411756</v>
      </c>
      <c r="H7" s="55">
        <f t="shared" ref="H7:H8" si="1">(E7-D7)/D7</f>
        <v>-0.24383052195512864</v>
      </c>
      <c r="J7" s="196">
        <v>7321.1089999999995</v>
      </c>
      <c r="K7" s="142">
        <v>6108.0410000000011</v>
      </c>
      <c r="L7" s="247">
        <f>J7/J8</f>
        <v>0.3580319714220308</v>
      </c>
      <c r="M7" s="215">
        <f>K7/K8</f>
        <v>0.32370101398609002</v>
      </c>
      <c r="N7" s="102">
        <f t="shared" ref="N7:N8" si="2">(K7-J7)/J7</f>
        <v>-0.16569456895123383</v>
      </c>
      <c r="P7" s="27">
        <f t="shared" si="0"/>
        <v>7.3151544642660866</v>
      </c>
      <c r="Q7" s="152">
        <f t="shared" si="0"/>
        <v>8.0710386701639205</v>
      </c>
      <c r="R7" s="102">
        <f t="shared" ref="R7:R8" si="3">(Q7-P7)/P7</f>
        <v>0.10333127066424429</v>
      </c>
    </row>
    <row r="8" spans="1:18" ht="26.25" customHeight="1" thickBot="1" x14ac:dyDescent="0.3">
      <c r="A8" s="12" t="s">
        <v>12</v>
      </c>
      <c r="B8" s="162"/>
      <c r="C8" s="162"/>
      <c r="D8" s="163">
        <v>40099.31</v>
      </c>
      <c r="E8" s="145">
        <v>35940.079999999994</v>
      </c>
      <c r="F8" s="243">
        <f>SUM(F6:F7)</f>
        <v>1</v>
      </c>
      <c r="G8" s="244">
        <f>SUM(G6:G7)</f>
        <v>1</v>
      </c>
      <c r="H8" s="164">
        <f t="shared" si="1"/>
        <v>-0.10372323114786772</v>
      </c>
      <c r="I8" s="1"/>
      <c r="J8" s="17">
        <v>20448.199000000001</v>
      </c>
      <c r="K8" s="145">
        <v>18869.391</v>
      </c>
      <c r="L8" s="243">
        <f>SUM(L6:L7)</f>
        <v>0.99999999999999989</v>
      </c>
      <c r="M8" s="244">
        <f>SUM(M6:M7)</f>
        <v>1</v>
      </c>
      <c r="N8" s="164">
        <f t="shared" si="2"/>
        <v>-7.721012496014934E-2</v>
      </c>
      <c r="O8" s="1"/>
      <c r="P8" s="29">
        <f t="shared" si="0"/>
        <v>5.0993892413610107</v>
      </c>
      <c r="Q8" s="146">
        <f t="shared" si="0"/>
        <v>5.2502362265192515</v>
      </c>
      <c r="R8" s="164">
        <f t="shared" si="3"/>
        <v>2.9581382792810737E-2</v>
      </c>
    </row>
  </sheetData>
  <mergeCells count="11">
    <mergeCell ref="A3:C5"/>
    <mergeCell ref="D3:E3"/>
    <mergeCell ref="F3:G3"/>
    <mergeCell ref="J3:K3"/>
    <mergeCell ref="P3:Q3"/>
    <mergeCell ref="D4:E4"/>
    <mergeCell ref="F4:G4"/>
    <mergeCell ref="J4:K4"/>
    <mergeCell ref="L4:M4"/>
    <mergeCell ref="P4:Q4"/>
    <mergeCell ref="L3:M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9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1B9CF2B0-53DA-4B69-AB49-9F90C812C34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R6:R8</xm:sqref>
        </x14:conditionalFormatting>
        <x14:conditionalFormatting xmlns:xm="http://schemas.microsoft.com/office/excel/2006/main">
          <x14:cfRule type="iconSet" priority="263" id="{52F9BA2D-926F-4BED-BB26-06EA02E5922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H6:H8</xm:sqref>
        </x14:conditionalFormatting>
        <x14:conditionalFormatting xmlns:xm="http://schemas.microsoft.com/office/excel/2006/main">
          <x14:cfRule type="iconSet" priority="264" id="{ED20E254-F00D-43DF-9D3E-162AC3AC7B9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N6:N8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Folha19">
    <pageSetUpPr fitToPage="1"/>
  </sheetPr>
  <dimension ref="A1:P96"/>
  <sheetViews>
    <sheetView showGridLines="0" workbookViewId="0">
      <selection activeCell="A8" sqref="A8:XFD8"/>
    </sheetView>
  </sheetViews>
  <sheetFormatPr defaultRowHeight="15" x14ac:dyDescent="0.25"/>
  <cols>
    <col min="1" max="1" width="33.710937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4" t="s">
        <v>121</v>
      </c>
    </row>
    <row r="3" spans="1:16" ht="8.25" customHeight="1" thickBot="1" x14ac:dyDescent="0.3"/>
    <row r="4" spans="1:16" x14ac:dyDescent="0.25">
      <c r="A4" s="364" t="s">
        <v>3</v>
      </c>
      <c r="B4" s="352" t="s">
        <v>1</v>
      </c>
      <c r="C4" s="350"/>
      <c r="D4" s="352" t="s">
        <v>104</v>
      </c>
      <c r="E4" s="350"/>
      <c r="F4" s="130" t="s">
        <v>0</v>
      </c>
      <c r="H4" s="362" t="s">
        <v>19</v>
      </c>
      <c r="I4" s="363"/>
      <c r="J4" s="352" t="s">
        <v>104</v>
      </c>
      <c r="K4" s="353"/>
      <c r="L4" s="130" t="s">
        <v>0</v>
      </c>
      <c r="N4" s="360" t="s">
        <v>22</v>
      </c>
      <c r="O4" s="350"/>
      <c r="P4" s="130" t="s">
        <v>0</v>
      </c>
    </row>
    <row r="5" spans="1:16" x14ac:dyDescent="0.25">
      <c r="A5" s="365"/>
      <c r="B5" s="355" t="s">
        <v>56</v>
      </c>
      <c r="C5" s="357"/>
      <c r="D5" s="355" t="str">
        <f>B5</f>
        <v>jan</v>
      </c>
      <c r="E5" s="357"/>
      <c r="F5" s="131" t="s">
        <v>136</v>
      </c>
      <c r="H5" s="358" t="str">
        <f>B5</f>
        <v>jan</v>
      </c>
      <c r="I5" s="357"/>
      <c r="J5" s="355" t="str">
        <f>B5</f>
        <v>jan</v>
      </c>
      <c r="K5" s="356"/>
      <c r="L5" s="131" t="str">
        <f>F5</f>
        <v>2023/2022</v>
      </c>
      <c r="N5" s="358" t="str">
        <f>B5</f>
        <v>jan</v>
      </c>
      <c r="O5" s="356"/>
      <c r="P5" s="131" t="str">
        <f>F5</f>
        <v>2023/2022</v>
      </c>
    </row>
    <row r="6" spans="1:16" ht="19.5" customHeight="1" thickBot="1" x14ac:dyDescent="0.3">
      <c r="A6" s="366"/>
      <c r="B6" s="99">
        <f>'5'!E6</f>
        <v>2022</v>
      </c>
      <c r="C6" s="134">
        <f>'5'!F6</f>
        <v>2023</v>
      </c>
      <c r="D6" s="99">
        <f>B6</f>
        <v>2022</v>
      </c>
      <c r="E6" s="134">
        <f>C6</f>
        <v>2023</v>
      </c>
      <c r="F6" s="132" t="s">
        <v>1</v>
      </c>
      <c r="H6" s="25">
        <f>B6</f>
        <v>2022</v>
      </c>
      <c r="I6" s="134">
        <f>E6</f>
        <v>2023</v>
      </c>
      <c r="J6" s="99">
        <f>B6</f>
        <v>2022</v>
      </c>
      <c r="K6" s="134">
        <f>C6</f>
        <v>2023</v>
      </c>
      <c r="L6" s="259">
        <v>1000</v>
      </c>
      <c r="N6" s="25">
        <f>B6</f>
        <v>2022</v>
      </c>
      <c r="O6" s="134">
        <f>C6</f>
        <v>2023</v>
      </c>
      <c r="P6" s="132"/>
    </row>
    <row r="7" spans="1:16" ht="20.100000000000001" customHeight="1" x14ac:dyDescent="0.25">
      <c r="A7" s="8" t="s">
        <v>156</v>
      </c>
      <c r="B7" s="39">
        <v>11827.38</v>
      </c>
      <c r="C7" s="147">
        <v>11216.57</v>
      </c>
      <c r="D7" s="247">
        <f>B7/$B$33</f>
        <v>0.29495220740706024</v>
      </c>
      <c r="E7" s="246">
        <f>C7/$C$33</f>
        <v>0.31209084676494858</v>
      </c>
      <c r="F7" s="52">
        <f>(C7-B7)/B7</f>
        <v>-5.1643728365876426E-2</v>
      </c>
      <c r="H7" s="39">
        <v>4800.0150000000003</v>
      </c>
      <c r="I7" s="147">
        <v>4624.2659999999996</v>
      </c>
      <c r="J7" s="247">
        <f>H7/$H$33</f>
        <v>0.23474023311295045</v>
      </c>
      <c r="K7" s="246">
        <f>I7/$I$33</f>
        <v>0.24506705065362214</v>
      </c>
      <c r="L7" s="52">
        <f>(I7-H7)/H7</f>
        <v>-3.6614260580435834E-2</v>
      </c>
      <c r="N7" s="27">
        <f t="shared" ref="N7:N33" si="0">(H7/B7)*10</f>
        <v>4.0583924757638643</v>
      </c>
      <c r="O7" s="151">
        <f t="shared" ref="O7:O33" si="1">(I7/C7)*10</f>
        <v>4.1227095270657603</v>
      </c>
      <c r="P7" s="61">
        <f>(O7-N7)/N7</f>
        <v>1.5847913105001103E-2</v>
      </c>
    </row>
    <row r="8" spans="1:16" ht="20.100000000000001" customHeight="1" x14ac:dyDescent="0.25">
      <c r="A8" s="8" t="s">
        <v>161</v>
      </c>
      <c r="B8" s="19">
        <v>7044.78</v>
      </c>
      <c r="C8" s="140">
        <v>4777.0200000000004</v>
      </c>
      <c r="D8" s="247">
        <f t="shared" ref="D8:D32" si="2">B8/$B$33</f>
        <v>0.17568332223172925</v>
      </c>
      <c r="E8" s="215">
        <f t="shared" ref="E8:E32" si="3">C8/$C$33</f>
        <v>0.13291623168340186</v>
      </c>
      <c r="F8" s="52">
        <f t="shared" ref="F8:F33" si="4">(C8-B8)/B8</f>
        <v>-0.32190643284815129</v>
      </c>
      <c r="H8" s="19">
        <v>2877.444</v>
      </c>
      <c r="I8" s="140">
        <v>2295.4189999999999</v>
      </c>
      <c r="J8" s="247">
        <f t="shared" ref="J8:J32" si="5">H8/$H$33</f>
        <v>0.14071870094769715</v>
      </c>
      <c r="K8" s="215">
        <f t="shared" ref="K8:K32" si="6">I8/$I$33</f>
        <v>0.12164775217175799</v>
      </c>
      <c r="L8" s="52">
        <f t="shared" ref="L8:L33" si="7">(I8-H8)/H8</f>
        <v>-0.20227152987165001</v>
      </c>
      <c r="M8" s="1"/>
      <c r="N8" s="27">
        <f t="shared" si="0"/>
        <v>4.084505122942093</v>
      </c>
      <c r="O8" s="152">
        <f t="shared" si="1"/>
        <v>4.8051274644024931</v>
      </c>
      <c r="P8" s="52">
        <f t="shared" ref="P8:P71" si="8">(O8-N8)/N8</f>
        <v>0.176428311330243</v>
      </c>
    </row>
    <row r="9" spans="1:16" ht="20.100000000000001" customHeight="1" x14ac:dyDescent="0.25">
      <c r="A9" s="8" t="s">
        <v>164</v>
      </c>
      <c r="B9" s="19">
        <v>4768.22</v>
      </c>
      <c r="C9" s="140">
        <v>4874.45</v>
      </c>
      <c r="D9" s="247">
        <f t="shared" si="2"/>
        <v>0.11891027551346899</v>
      </c>
      <c r="E9" s="215">
        <f t="shared" si="3"/>
        <v>0.13562713271645463</v>
      </c>
      <c r="F9" s="52">
        <f t="shared" si="4"/>
        <v>2.2278753916555771E-2</v>
      </c>
      <c r="H9" s="19">
        <v>1983.4380000000001</v>
      </c>
      <c r="I9" s="140">
        <v>2084.4780000000001</v>
      </c>
      <c r="J9" s="247">
        <f t="shared" si="5"/>
        <v>9.6998175731760047E-2</v>
      </c>
      <c r="K9" s="215">
        <f t="shared" si="6"/>
        <v>0.11046874803749633</v>
      </c>
      <c r="L9" s="52">
        <f t="shared" si="7"/>
        <v>5.0941849455339645E-2</v>
      </c>
      <c r="N9" s="27">
        <f t="shared" si="0"/>
        <v>4.1597032016140192</v>
      </c>
      <c r="O9" s="152">
        <f t="shared" si="1"/>
        <v>4.2763347659735977</v>
      </c>
      <c r="P9" s="52">
        <f t="shared" si="8"/>
        <v>2.8038434163842264E-2</v>
      </c>
    </row>
    <row r="10" spans="1:16" ht="20.100000000000001" customHeight="1" x14ac:dyDescent="0.25">
      <c r="A10" s="8" t="s">
        <v>157</v>
      </c>
      <c r="B10" s="19">
        <v>2209.62</v>
      </c>
      <c r="C10" s="140">
        <v>1708.75</v>
      </c>
      <c r="D10" s="247">
        <f t="shared" si="2"/>
        <v>5.5103691310399126E-2</v>
      </c>
      <c r="E10" s="215">
        <f t="shared" si="3"/>
        <v>4.7544412811546297E-2</v>
      </c>
      <c r="F10" s="52">
        <f t="shared" si="4"/>
        <v>-0.22667698518297261</v>
      </c>
      <c r="H10" s="19">
        <v>2002.6949999999999</v>
      </c>
      <c r="I10" s="140">
        <v>1738.2439999999999</v>
      </c>
      <c r="J10" s="247">
        <f t="shared" si="5"/>
        <v>9.7939921261525273E-2</v>
      </c>
      <c r="K10" s="215">
        <f t="shared" si="6"/>
        <v>9.2119772174947281E-2</v>
      </c>
      <c r="L10" s="52">
        <f t="shared" si="7"/>
        <v>-0.1320475659049431</v>
      </c>
      <c r="N10" s="27">
        <f t="shared" si="0"/>
        <v>9.0635267602574192</v>
      </c>
      <c r="O10" s="152">
        <f t="shared" si="1"/>
        <v>10.172605705925385</v>
      </c>
      <c r="P10" s="52">
        <f t="shared" si="8"/>
        <v>0.1223672611119941</v>
      </c>
    </row>
    <row r="11" spans="1:16" ht="20.100000000000001" customHeight="1" x14ac:dyDescent="0.25">
      <c r="A11" s="8" t="s">
        <v>162</v>
      </c>
      <c r="B11" s="19">
        <v>2326.8200000000002</v>
      </c>
      <c r="C11" s="140">
        <v>3830.03</v>
      </c>
      <c r="D11" s="247">
        <f t="shared" si="2"/>
        <v>5.8026434868829441E-2</v>
      </c>
      <c r="E11" s="215">
        <f t="shared" si="3"/>
        <v>0.10656709723517582</v>
      </c>
      <c r="F11" s="52">
        <f t="shared" si="4"/>
        <v>0.64603622110863757</v>
      </c>
      <c r="H11" s="19">
        <v>1257.838</v>
      </c>
      <c r="I11" s="140">
        <v>1725.4269999999999</v>
      </c>
      <c r="J11" s="247">
        <f t="shared" si="5"/>
        <v>6.151338804948054E-2</v>
      </c>
      <c r="K11" s="215">
        <f t="shared" si="6"/>
        <v>9.1440523968155649E-2</v>
      </c>
      <c r="L11" s="52">
        <f t="shared" si="7"/>
        <v>0.37174023999910955</v>
      </c>
      <c r="N11" s="27">
        <f t="shared" si="0"/>
        <v>5.4058242580001883</v>
      </c>
      <c r="O11" s="152">
        <f t="shared" si="1"/>
        <v>4.5049960444174069</v>
      </c>
      <c r="P11" s="52">
        <f t="shared" si="8"/>
        <v>-0.16664030693369797</v>
      </c>
    </row>
    <row r="12" spans="1:16" ht="20.100000000000001" customHeight="1" x14ac:dyDescent="0.25">
      <c r="A12" s="8" t="s">
        <v>160</v>
      </c>
      <c r="B12" s="19">
        <v>2928.2</v>
      </c>
      <c r="C12" s="140">
        <v>2074.6999999999998</v>
      </c>
      <c r="D12" s="247">
        <f t="shared" si="2"/>
        <v>7.3023700407812531E-2</v>
      </c>
      <c r="E12" s="215">
        <f t="shared" si="3"/>
        <v>5.7726638338033709E-2</v>
      </c>
      <c r="F12" s="52">
        <f t="shared" si="4"/>
        <v>-0.29147599207704394</v>
      </c>
      <c r="H12" s="19">
        <v>1720.5809999999999</v>
      </c>
      <c r="I12" s="140">
        <v>1244.4960000000001</v>
      </c>
      <c r="J12" s="247">
        <f t="shared" si="5"/>
        <v>8.4143400599730078E-2</v>
      </c>
      <c r="K12" s="215">
        <f t="shared" si="6"/>
        <v>6.5953161922395934E-2</v>
      </c>
      <c r="L12" s="52">
        <f t="shared" si="7"/>
        <v>-0.2767001379185286</v>
      </c>
      <c r="N12" s="27">
        <f t="shared" si="0"/>
        <v>5.8758998702274434</v>
      </c>
      <c r="O12" s="152">
        <f t="shared" si="1"/>
        <v>5.9984383284330276</v>
      </c>
      <c r="P12" s="52">
        <f t="shared" si="8"/>
        <v>2.0854415648992496E-2</v>
      </c>
    </row>
    <row r="13" spans="1:16" ht="20.100000000000001" customHeight="1" x14ac:dyDescent="0.25">
      <c r="A13" s="8" t="s">
        <v>169</v>
      </c>
      <c r="B13" s="19">
        <v>838.47</v>
      </c>
      <c r="C13" s="140">
        <v>1303.26</v>
      </c>
      <c r="D13" s="247">
        <f t="shared" si="2"/>
        <v>2.0909836104411782E-2</v>
      </c>
      <c r="E13" s="215">
        <f t="shared" si="3"/>
        <v>3.6262022789042184E-2</v>
      </c>
      <c r="F13" s="52">
        <f t="shared" si="4"/>
        <v>0.55433110308061107</v>
      </c>
      <c r="H13" s="19">
        <v>566.80799999999999</v>
      </c>
      <c r="I13" s="140">
        <v>822.08900000000006</v>
      </c>
      <c r="J13" s="247">
        <f t="shared" si="5"/>
        <v>2.7719213804599612E-2</v>
      </c>
      <c r="K13" s="215">
        <f t="shared" si="6"/>
        <v>4.3567330816346984E-2</v>
      </c>
      <c r="L13" s="52">
        <f t="shared" si="7"/>
        <v>0.45038355139659297</v>
      </c>
      <c r="N13" s="27">
        <f t="shared" si="0"/>
        <v>6.760027192386131</v>
      </c>
      <c r="O13" s="152">
        <f t="shared" si="1"/>
        <v>6.3079431579270455</v>
      </c>
      <c r="P13" s="52">
        <f t="shared" si="8"/>
        <v>-6.6876067446632631E-2</v>
      </c>
    </row>
    <row r="14" spans="1:16" ht="20.100000000000001" customHeight="1" x14ac:dyDescent="0.25">
      <c r="A14" s="8" t="s">
        <v>163</v>
      </c>
      <c r="B14" s="19">
        <v>854.89</v>
      </c>
      <c r="C14" s="140">
        <v>642.97</v>
      </c>
      <c r="D14" s="247">
        <f t="shared" si="2"/>
        <v>2.1319319459611658E-2</v>
      </c>
      <c r="E14" s="215">
        <f t="shared" si="3"/>
        <v>1.7890054780067256E-2</v>
      </c>
      <c r="F14" s="52">
        <f t="shared" si="4"/>
        <v>-0.24789154160184346</v>
      </c>
      <c r="H14" s="19">
        <v>778.88900000000001</v>
      </c>
      <c r="I14" s="140">
        <v>566.43899999999996</v>
      </c>
      <c r="J14" s="247">
        <f t="shared" si="5"/>
        <v>3.809083626386852E-2</v>
      </c>
      <c r="K14" s="215">
        <f t="shared" si="6"/>
        <v>3.0018933838405287E-2</v>
      </c>
      <c r="L14" s="52">
        <f t="shared" si="7"/>
        <v>-0.27276030345787405</v>
      </c>
      <c r="N14" s="27">
        <f t="shared" si="0"/>
        <v>9.1109850390108669</v>
      </c>
      <c r="O14" s="152">
        <f t="shared" si="1"/>
        <v>8.8097267368617498</v>
      </c>
      <c r="P14" s="52">
        <f t="shared" si="8"/>
        <v>-3.3065393133586266E-2</v>
      </c>
    </row>
    <row r="15" spans="1:16" ht="20.100000000000001" customHeight="1" x14ac:dyDescent="0.25">
      <c r="A15" s="8" t="s">
        <v>165</v>
      </c>
      <c r="B15" s="19">
        <v>1279.42</v>
      </c>
      <c r="C15" s="140">
        <v>1059.94</v>
      </c>
      <c r="D15" s="247">
        <f t="shared" si="2"/>
        <v>3.1906284671731275E-2</v>
      </c>
      <c r="E15" s="215">
        <f t="shared" si="3"/>
        <v>2.9491865349214563E-2</v>
      </c>
      <c r="F15" s="52">
        <f t="shared" si="4"/>
        <v>-0.17154648199965611</v>
      </c>
      <c r="H15" s="19">
        <v>714.69</v>
      </c>
      <c r="I15" s="140">
        <v>502.55799999999999</v>
      </c>
      <c r="J15" s="247">
        <f t="shared" si="5"/>
        <v>3.4951244361422738E-2</v>
      </c>
      <c r="K15" s="215">
        <f t="shared" si="6"/>
        <v>2.6633503964171402E-2</v>
      </c>
      <c r="L15" s="52">
        <f t="shared" si="7"/>
        <v>-0.29681680169024338</v>
      </c>
      <c r="N15" s="27">
        <f t="shared" si="0"/>
        <v>5.5860468024573642</v>
      </c>
      <c r="O15" s="152">
        <f t="shared" si="1"/>
        <v>4.7413815876370355</v>
      </c>
      <c r="P15" s="52">
        <f t="shared" si="8"/>
        <v>-0.15120983491379825</v>
      </c>
    </row>
    <row r="16" spans="1:16" ht="20.100000000000001" customHeight="1" x14ac:dyDescent="0.25">
      <c r="A16" s="8" t="s">
        <v>173</v>
      </c>
      <c r="B16" s="19">
        <v>104.11</v>
      </c>
      <c r="C16" s="140">
        <v>177.47</v>
      </c>
      <c r="D16" s="247">
        <f t="shared" si="2"/>
        <v>2.5963040261790049E-3</v>
      </c>
      <c r="E16" s="215">
        <f t="shared" si="3"/>
        <v>4.937941150937891E-3</v>
      </c>
      <c r="F16" s="52">
        <f t="shared" si="4"/>
        <v>0.70463932379214289</v>
      </c>
      <c r="H16" s="19">
        <v>272.82100000000003</v>
      </c>
      <c r="I16" s="140">
        <v>464.68200000000002</v>
      </c>
      <c r="J16" s="247">
        <f t="shared" si="5"/>
        <v>1.3342055209850023E-2</v>
      </c>
      <c r="K16" s="215">
        <f t="shared" si="6"/>
        <v>2.4626231975372188E-2</v>
      </c>
      <c r="L16" s="52">
        <f t="shared" si="7"/>
        <v>0.70324865021387639</v>
      </c>
      <c r="N16" s="27">
        <f t="shared" si="0"/>
        <v>26.205071558928061</v>
      </c>
      <c r="O16" s="152">
        <f t="shared" si="1"/>
        <v>26.183693018538349</v>
      </c>
      <c r="P16" s="52">
        <f t="shared" si="8"/>
        <v>-8.1581690558018422E-4</v>
      </c>
    </row>
    <row r="17" spans="1:16" ht="20.100000000000001" customHeight="1" x14ac:dyDescent="0.25">
      <c r="A17" s="8" t="s">
        <v>168</v>
      </c>
      <c r="B17" s="19">
        <v>593.87</v>
      </c>
      <c r="C17" s="140">
        <v>598.4</v>
      </c>
      <c r="D17" s="247">
        <f t="shared" si="2"/>
        <v>1.4809980520861837E-2</v>
      </c>
      <c r="E17" s="215">
        <f t="shared" si="3"/>
        <v>1.6649935114223441E-2</v>
      </c>
      <c r="F17" s="52">
        <f t="shared" si="4"/>
        <v>7.6279320389983883E-3</v>
      </c>
      <c r="H17" s="19">
        <v>297.714</v>
      </c>
      <c r="I17" s="140">
        <v>310.40300000000002</v>
      </c>
      <c r="J17" s="247">
        <f t="shared" si="5"/>
        <v>1.4559424035339249E-2</v>
      </c>
      <c r="K17" s="215">
        <f t="shared" si="6"/>
        <v>1.6450080450397163E-2</v>
      </c>
      <c r="L17" s="52">
        <f t="shared" si="7"/>
        <v>4.2621442055126801E-2</v>
      </c>
      <c r="N17" s="27">
        <f t="shared" si="0"/>
        <v>5.0131173489147454</v>
      </c>
      <c r="O17" s="152">
        <f t="shared" si="1"/>
        <v>5.1872159090909093</v>
      </c>
      <c r="P17" s="52">
        <f t="shared" si="8"/>
        <v>3.4728602595718881E-2</v>
      </c>
    </row>
    <row r="18" spans="1:16" ht="20.100000000000001" customHeight="1" x14ac:dyDescent="0.25">
      <c r="A18" s="8" t="s">
        <v>177</v>
      </c>
      <c r="B18" s="19">
        <v>379.46</v>
      </c>
      <c r="C18" s="140">
        <v>396.8</v>
      </c>
      <c r="D18" s="247">
        <f t="shared" si="2"/>
        <v>9.463005722542361E-3</v>
      </c>
      <c r="E18" s="215">
        <f t="shared" si="3"/>
        <v>1.1040598685367416E-2</v>
      </c>
      <c r="F18" s="52">
        <f t="shared" si="4"/>
        <v>4.5696516101829003E-2</v>
      </c>
      <c r="H18" s="19">
        <v>387.923</v>
      </c>
      <c r="I18" s="140">
        <v>278.15300000000002</v>
      </c>
      <c r="J18" s="247">
        <f t="shared" si="5"/>
        <v>1.897101060098251E-2</v>
      </c>
      <c r="K18" s="215">
        <f t="shared" si="6"/>
        <v>1.4740963288110365E-2</v>
      </c>
      <c r="L18" s="52">
        <f t="shared" si="7"/>
        <v>-0.28296852725927563</v>
      </c>
      <c r="N18" s="27">
        <f t="shared" si="0"/>
        <v>10.223027460074842</v>
      </c>
      <c r="O18" s="152">
        <f t="shared" si="1"/>
        <v>7.0099042338709685</v>
      </c>
      <c r="P18" s="52">
        <f t="shared" si="8"/>
        <v>-0.31430251349245136</v>
      </c>
    </row>
    <row r="19" spans="1:16" ht="20.100000000000001" customHeight="1" x14ac:dyDescent="0.25">
      <c r="A19" s="8" t="s">
        <v>193</v>
      </c>
      <c r="B19" s="19">
        <v>90</v>
      </c>
      <c r="C19" s="140">
        <v>282.89999999999998</v>
      </c>
      <c r="D19" s="247">
        <f t="shared" si="2"/>
        <v>2.2444276472587694E-3</v>
      </c>
      <c r="E19" s="215">
        <f t="shared" si="3"/>
        <v>7.8714348994214766E-3</v>
      </c>
      <c r="F19" s="52">
        <f t="shared" si="4"/>
        <v>2.1433333333333331</v>
      </c>
      <c r="H19" s="19">
        <v>66.319999999999993</v>
      </c>
      <c r="I19" s="140">
        <v>250.93199999999999</v>
      </c>
      <c r="J19" s="247">
        <f t="shared" si="5"/>
        <v>3.2433174188103309E-3</v>
      </c>
      <c r="K19" s="215">
        <f t="shared" si="6"/>
        <v>1.3298362411378306E-2</v>
      </c>
      <c r="L19" s="52">
        <f t="shared" si="7"/>
        <v>2.7836550060313634</v>
      </c>
      <c r="N19" s="27">
        <f t="shared" si="0"/>
        <v>7.3688888888888879</v>
      </c>
      <c r="O19" s="152">
        <f t="shared" si="1"/>
        <v>8.8699893955461295</v>
      </c>
      <c r="P19" s="52">
        <f t="shared" si="8"/>
        <v>0.2037078492146438</v>
      </c>
    </row>
    <row r="20" spans="1:16" ht="20.100000000000001" customHeight="1" x14ac:dyDescent="0.25">
      <c r="A20" s="8" t="s">
        <v>191</v>
      </c>
      <c r="B20" s="19">
        <v>30.86</v>
      </c>
      <c r="C20" s="140">
        <v>177.3</v>
      </c>
      <c r="D20" s="247">
        <f t="shared" si="2"/>
        <v>7.6958930216006237E-4</v>
      </c>
      <c r="E20" s="215">
        <f t="shared" si="3"/>
        <v>4.9332110557349868E-3</v>
      </c>
      <c r="F20" s="52">
        <f t="shared" si="4"/>
        <v>4.7453013609850938</v>
      </c>
      <c r="H20" s="19">
        <v>23.498999999999999</v>
      </c>
      <c r="I20" s="140">
        <v>246.98099999999999</v>
      </c>
      <c r="J20" s="247">
        <f t="shared" si="5"/>
        <v>1.1491965624943301E-3</v>
      </c>
      <c r="K20" s="215">
        <f t="shared" si="6"/>
        <v>1.3088975685542797E-2</v>
      </c>
      <c r="L20" s="52">
        <f t="shared" si="7"/>
        <v>9.510277033065238</v>
      </c>
      <c r="N20" s="27">
        <f t="shared" si="0"/>
        <v>7.6147116007777065</v>
      </c>
      <c r="O20" s="152">
        <f t="shared" si="1"/>
        <v>13.930118443316413</v>
      </c>
      <c r="P20" s="52">
        <f t="shared" si="8"/>
        <v>0.82936914405185103</v>
      </c>
    </row>
    <row r="21" spans="1:16" ht="20.100000000000001" customHeight="1" x14ac:dyDescent="0.25">
      <c r="A21" s="8" t="s">
        <v>166</v>
      </c>
      <c r="B21" s="19">
        <v>620.75</v>
      </c>
      <c r="C21" s="140">
        <v>649.17999999999995</v>
      </c>
      <c r="D21" s="247">
        <f t="shared" si="2"/>
        <v>1.5480316244843122E-2</v>
      </c>
      <c r="E21" s="215">
        <f t="shared" si="3"/>
        <v>1.8062842375420409E-2</v>
      </c>
      <c r="F21" s="52">
        <f t="shared" si="4"/>
        <v>4.5799436165928235E-2</v>
      </c>
      <c r="H21" s="19">
        <v>201.57</v>
      </c>
      <c r="I21" s="140">
        <v>214.464</v>
      </c>
      <c r="J21" s="247">
        <f t="shared" si="5"/>
        <v>9.8575918593124014E-3</v>
      </c>
      <c r="K21" s="215">
        <f t="shared" si="6"/>
        <v>1.1365708623028697E-2</v>
      </c>
      <c r="L21" s="52">
        <f t="shared" si="7"/>
        <v>6.3967852358982016E-2</v>
      </c>
      <c r="N21" s="27">
        <f t="shared" si="0"/>
        <v>3.2472009665726942</v>
      </c>
      <c r="O21" s="152">
        <f t="shared" si="1"/>
        <v>3.3036137897039342</v>
      </c>
      <c r="P21" s="52">
        <f t="shared" si="8"/>
        <v>1.7372753861545472E-2</v>
      </c>
    </row>
    <row r="22" spans="1:16" ht="20.100000000000001" customHeight="1" x14ac:dyDescent="0.25">
      <c r="A22" s="8" t="s">
        <v>199</v>
      </c>
      <c r="B22" s="19">
        <v>116.97</v>
      </c>
      <c r="C22" s="140">
        <v>45.32</v>
      </c>
      <c r="D22" s="247">
        <f t="shared" si="2"/>
        <v>2.9170077988873136E-3</v>
      </c>
      <c r="E22" s="215">
        <f t="shared" si="3"/>
        <v>1.2609877329154517E-3</v>
      </c>
      <c r="F22" s="52">
        <f t="shared" si="4"/>
        <v>-0.6125502265538173</v>
      </c>
      <c r="H22" s="19">
        <v>127.752</v>
      </c>
      <c r="I22" s="140">
        <v>126.57899999999999</v>
      </c>
      <c r="J22" s="247">
        <f t="shared" si="5"/>
        <v>6.2475917805768612E-3</v>
      </c>
      <c r="K22" s="215">
        <f t="shared" si="6"/>
        <v>6.7081656212434225E-3</v>
      </c>
      <c r="L22" s="52">
        <f t="shared" si="7"/>
        <v>-9.1818523389066466E-3</v>
      </c>
      <c r="N22" s="27">
        <f t="shared" si="0"/>
        <v>10.921774814054885</v>
      </c>
      <c r="O22" s="152">
        <f t="shared" si="1"/>
        <v>27.930052956751986</v>
      </c>
      <c r="P22" s="52">
        <f t="shared" si="8"/>
        <v>1.5572815254174339</v>
      </c>
    </row>
    <row r="23" spans="1:16" ht="20.100000000000001" customHeight="1" x14ac:dyDescent="0.25">
      <c r="A23" s="8" t="s">
        <v>171</v>
      </c>
      <c r="B23" s="19">
        <v>193.25</v>
      </c>
      <c r="C23" s="140">
        <v>238.19</v>
      </c>
      <c r="D23" s="247">
        <f t="shared" si="2"/>
        <v>4.8192849203639683E-3</v>
      </c>
      <c r="E23" s="215">
        <f t="shared" si="3"/>
        <v>6.6274198610576226E-3</v>
      </c>
      <c r="F23" s="52">
        <f t="shared" si="4"/>
        <v>0.23254851228978007</v>
      </c>
      <c r="H23" s="19">
        <v>108.259</v>
      </c>
      <c r="I23" s="140">
        <v>124.089</v>
      </c>
      <c r="J23" s="247">
        <f t="shared" si="5"/>
        <v>5.2943048920836497E-3</v>
      </c>
      <c r="K23" s="215">
        <f t="shared" si="6"/>
        <v>6.5762058775505816E-3</v>
      </c>
      <c r="L23" s="52">
        <f t="shared" si="7"/>
        <v>0.1462234086773386</v>
      </c>
      <c r="N23" s="27">
        <f t="shared" si="0"/>
        <v>5.6020181112548517</v>
      </c>
      <c r="O23" s="152">
        <f t="shared" si="1"/>
        <v>5.2096645535077037</v>
      </c>
      <c r="P23" s="52">
        <f t="shared" si="8"/>
        <v>-7.0037895264722871E-2</v>
      </c>
    </row>
    <row r="24" spans="1:16" ht="20.100000000000001" customHeight="1" x14ac:dyDescent="0.25">
      <c r="A24" s="8" t="s">
        <v>159</v>
      </c>
      <c r="B24" s="19">
        <v>440.91</v>
      </c>
      <c r="C24" s="140">
        <v>269.18</v>
      </c>
      <c r="D24" s="247">
        <f t="shared" si="2"/>
        <v>1.0995451043920711E-2</v>
      </c>
      <c r="E24" s="215">
        <f t="shared" si="3"/>
        <v>7.489688392457664E-3</v>
      </c>
      <c r="F24" s="52">
        <f t="shared" si="4"/>
        <v>-0.38948991857748749</v>
      </c>
      <c r="H24" s="19">
        <v>204.429</v>
      </c>
      <c r="I24" s="140">
        <v>117.929</v>
      </c>
      <c r="J24" s="247">
        <f t="shared" si="5"/>
        <v>9.9974085737330708E-3</v>
      </c>
      <c r="K24" s="215">
        <f t="shared" si="6"/>
        <v>6.2497512505835535E-3</v>
      </c>
      <c r="L24" s="52">
        <f t="shared" si="7"/>
        <v>-0.42312979078310808</v>
      </c>
      <c r="N24" s="27">
        <f t="shared" si="0"/>
        <v>4.6365244607743072</v>
      </c>
      <c r="O24" s="152">
        <f t="shared" si="1"/>
        <v>4.381046140129282</v>
      </c>
      <c r="P24" s="52">
        <f t="shared" si="8"/>
        <v>-5.5101255866632483E-2</v>
      </c>
    </row>
    <row r="25" spans="1:16" ht="20.100000000000001" customHeight="1" x14ac:dyDescent="0.25">
      <c r="A25" s="8" t="s">
        <v>182</v>
      </c>
      <c r="B25" s="19">
        <v>44.79</v>
      </c>
      <c r="C25" s="140">
        <v>251.42</v>
      </c>
      <c r="D25" s="247">
        <f t="shared" si="2"/>
        <v>1.1169768257857809E-3</v>
      </c>
      <c r="E25" s="215">
        <f t="shared" si="3"/>
        <v>6.995532564201299E-3</v>
      </c>
      <c r="F25" s="52">
        <f t="shared" si="4"/>
        <v>4.6133065416387584</v>
      </c>
      <c r="H25" s="19">
        <v>26.606000000000002</v>
      </c>
      <c r="I25" s="140">
        <v>100.259</v>
      </c>
      <c r="J25" s="247">
        <f t="shared" si="5"/>
        <v>1.3011414843918528E-3</v>
      </c>
      <c r="K25" s="215">
        <f t="shared" si="6"/>
        <v>5.3133140332933928E-3</v>
      </c>
      <c r="L25" s="52">
        <f t="shared" si="7"/>
        <v>2.7682853491693598</v>
      </c>
      <c r="N25" s="27">
        <f t="shared" si="0"/>
        <v>5.940165215449877</v>
      </c>
      <c r="O25" s="152">
        <f t="shared" si="1"/>
        <v>3.9877098082889191</v>
      </c>
      <c r="P25" s="52">
        <f t="shared" si="8"/>
        <v>-0.32868705437397316</v>
      </c>
    </row>
    <row r="26" spans="1:16" ht="20.100000000000001" customHeight="1" x14ac:dyDescent="0.25">
      <c r="A26" s="8" t="s">
        <v>184</v>
      </c>
      <c r="B26" s="19">
        <v>275.99</v>
      </c>
      <c r="C26" s="140">
        <v>87.19</v>
      </c>
      <c r="D26" s="247">
        <f t="shared" si="2"/>
        <v>6.8826620707438642E-3</v>
      </c>
      <c r="E26" s="215">
        <f t="shared" si="3"/>
        <v>2.4259823573013731E-3</v>
      </c>
      <c r="F26" s="52">
        <f t="shared" si="4"/>
        <v>-0.68408275662161677</v>
      </c>
      <c r="H26" s="19">
        <v>165.703</v>
      </c>
      <c r="I26" s="140">
        <v>86.069000000000003</v>
      </c>
      <c r="J26" s="247">
        <f t="shared" si="5"/>
        <v>8.1035498529723818E-3</v>
      </c>
      <c r="K26" s="215">
        <f t="shared" si="6"/>
        <v>4.5613024818872026E-3</v>
      </c>
      <c r="L26" s="52">
        <f t="shared" si="7"/>
        <v>-0.48058272934104995</v>
      </c>
      <c r="N26" s="27">
        <f t="shared" si="0"/>
        <v>6.0039494184571911</v>
      </c>
      <c r="O26" s="152">
        <f t="shared" si="1"/>
        <v>9.871430209886455</v>
      </c>
      <c r="P26" s="52">
        <f t="shared" si="8"/>
        <v>0.6441561248900517</v>
      </c>
    </row>
    <row r="27" spans="1:16" ht="20.100000000000001" customHeight="1" x14ac:dyDescent="0.25">
      <c r="A27" s="8" t="s">
        <v>175</v>
      </c>
      <c r="B27" s="19">
        <v>127.61</v>
      </c>
      <c r="C27" s="140">
        <v>90.18</v>
      </c>
      <c r="D27" s="247">
        <f t="shared" si="2"/>
        <v>3.1823490229632395E-3</v>
      </c>
      <c r="E27" s="215">
        <f t="shared" si="3"/>
        <v>2.509176384693633E-3</v>
      </c>
      <c r="F27" s="52">
        <f t="shared" si="4"/>
        <v>-0.29331557088002502</v>
      </c>
      <c r="H27" s="19">
        <v>113.758</v>
      </c>
      <c r="I27" s="140">
        <v>80.603999999999999</v>
      </c>
      <c r="J27" s="247">
        <f t="shared" si="5"/>
        <v>5.5632283312579264E-3</v>
      </c>
      <c r="K27" s="215">
        <f t="shared" si="6"/>
        <v>4.271679992215967E-3</v>
      </c>
      <c r="L27" s="52">
        <f t="shared" si="7"/>
        <v>-0.29144323915680653</v>
      </c>
      <c r="N27" s="27">
        <f t="shared" ref="N27" si="9">(H27/B27)*10</f>
        <v>8.9145051328265819</v>
      </c>
      <c r="O27" s="152">
        <f t="shared" ref="O27" si="10">(I27/C27)*10</f>
        <v>8.9381237524950095</v>
      </c>
      <c r="P27" s="52">
        <f t="shared" ref="P27" si="11">(O27-N27)/N27</f>
        <v>2.6494594278099522E-3</v>
      </c>
    </row>
    <row r="28" spans="1:16" ht="20.100000000000001" customHeight="1" x14ac:dyDescent="0.25">
      <c r="A28" s="8" t="s">
        <v>197</v>
      </c>
      <c r="B28" s="19">
        <v>0.05</v>
      </c>
      <c r="C28" s="140">
        <v>80.959999999999994</v>
      </c>
      <c r="D28" s="247">
        <f t="shared" si="2"/>
        <v>1.2469042484770941E-6</v>
      </c>
      <c r="E28" s="215">
        <f t="shared" si="3"/>
        <v>2.252638280159642E-3</v>
      </c>
      <c r="F28" s="52">
        <f t="shared" si="4"/>
        <v>1618.1999999999998</v>
      </c>
      <c r="H28" s="19">
        <v>0.184</v>
      </c>
      <c r="I28" s="140">
        <v>62.366</v>
      </c>
      <c r="J28" s="247">
        <f t="shared" si="5"/>
        <v>8.9983474828272166E-6</v>
      </c>
      <c r="K28" s="215">
        <f t="shared" si="6"/>
        <v>3.3051411145171576E-3</v>
      </c>
      <c r="L28" s="52">
        <f t="shared" si="7"/>
        <v>337.94565217391306</v>
      </c>
      <c r="N28" s="27">
        <f t="shared" si="0"/>
        <v>36.799999999999997</v>
      </c>
      <c r="O28" s="152">
        <f t="shared" si="1"/>
        <v>7.7033102766798418</v>
      </c>
      <c r="P28" s="52">
        <f t="shared" si="8"/>
        <v>-0.79067091639456943</v>
      </c>
    </row>
    <row r="29" spans="1:16" ht="20.100000000000001" customHeight="1" x14ac:dyDescent="0.25">
      <c r="A29" s="8" t="s">
        <v>181</v>
      </c>
      <c r="B29" s="19">
        <v>759.73</v>
      </c>
      <c r="C29" s="140">
        <v>106.56</v>
      </c>
      <c r="D29" s="247">
        <f t="shared" si="2"/>
        <v>1.8946211293910054E-2</v>
      </c>
      <c r="E29" s="215">
        <f t="shared" si="3"/>
        <v>2.9649349695381852E-3</v>
      </c>
      <c r="F29" s="52">
        <f>(C29-B29)/B29</f>
        <v>-0.85973964434733396</v>
      </c>
      <c r="H29" s="19">
        <v>381.28100000000001</v>
      </c>
      <c r="I29" s="140">
        <v>62.228999999999999</v>
      </c>
      <c r="J29" s="247">
        <f t="shared" si="5"/>
        <v>1.8646189818477411E-2</v>
      </c>
      <c r="K29" s="215">
        <f t="shared" si="6"/>
        <v>3.2978806788200015E-3</v>
      </c>
      <c r="L29" s="52">
        <f>(I29-H29)/H29</f>
        <v>-0.83678966431581958</v>
      </c>
      <c r="N29" s="27">
        <f t="shared" si="0"/>
        <v>5.0186382004133048</v>
      </c>
      <c r="O29" s="152">
        <f t="shared" si="1"/>
        <v>5.8398085585585582</v>
      </c>
      <c r="P29" s="52">
        <f>(O29-N29)/N29</f>
        <v>0.16362413972731224</v>
      </c>
    </row>
    <row r="30" spans="1:16" ht="20.100000000000001" customHeight="1" x14ac:dyDescent="0.25">
      <c r="A30" s="8" t="s">
        <v>167</v>
      </c>
      <c r="B30" s="19">
        <v>358.76</v>
      </c>
      <c r="C30" s="140">
        <v>100.25</v>
      </c>
      <c r="D30" s="247">
        <f t="shared" si="2"/>
        <v>8.9467873636728448E-3</v>
      </c>
      <c r="E30" s="215">
        <f t="shared" si="3"/>
        <v>2.7893649652421457E-3</v>
      </c>
      <c r="F30" s="52">
        <f t="shared" si="4"/>
        <v>-0.7205652804103021</v>
      </c>
      <c r="H30" s="19">
        <v>173.358</v>
      </c>
      <c r="I30" s="140">
        <v>56.44</v>
      </c>
      <c r="J30" s="247">
        <f t="shared" si="5"/>
        <v>8.4779104506954375E-3</v>
      </c>
      <c r="K30" s="215">
        <f t="shared" si="6"/>
        <v>2.9910875237043962E-3</v>
      </c>
      <c r="L30" s="52">
        <f t="shared" si="7"/>
        <v>-0.67443094636532497</v>
      </c>
      <c r="N30" s="27">
        <f t="shared" si="0"/>
        <v>4.8321440517337502</v>
      </c>
      <c r="O30" s="152">
        <f t="shared" si="1"/>
        <v>5.6299251870324181</v>
      </c>
      <c r="P30" s="52">
        <f t="shared" si="8"/>
        <v>0.16509878984514706</v>
      </c>
    </row>
    <row r="31" spans="1:16" ht="20.100000000000001" customHeight="1" x14ac:dyDescent="0.25">
      <c r="A31" s="8" t="s">
        <v>176</v>
      </c>
      <c r="B31" s="19">
        <v>37.799999999999997</v>
      </c>
      <c r="C31" s="140">
        <v>52.61</v>
      </c>
      <c r="D31" s="247">
        <f t="shared" si="2"/>
        <v>9.4265961184868304E-4</v>
      </c>
      <c r="E31" s="215">
        <f t="shared" si="3"/>
        <v>1.4638253448517634E-3</v>
      </c>
      <c r="F31" s="52">
        <f t="shared" si="4"/>
        <v>0.39179894179894187</v>
      </c>
      <c r="H31" s="19">
        <v>18.437999999999999</v>
      </c>
      <c r="I31" s="140">
        <v>55.951999999999998</v>
      </c>
      <c r="J31" s="247">
        <f t="shared" si="5"/>
        <v>9.0169310265417494E-4</v>
      </c>
      <c r="K31" s="215">
        <f t="shared" si="6"/>
        <v>2.9652255337758397E-3</v>
      </c>
      <c r="L31" s="52">
        <f t="shared" si="7"/>
        <v>2.0346024514589436</v>
      </c>
      <c r="N31" s="27">
        <f t="shared" si="0"/>
        <v>4.8777777777777782</v>
      </c>
      <c r="O31" s="152">
        <f t="shared" si="1"/>
        <v>10.63524044858392</v>
      </c>
      <c r="P31" s="52">
        <f t="shared" si="8"/>
        <v>1.1803454222609402</v>
      </c>
    </row>
    <row r="32" spans="1:16" ht="20.100000000000001" customHeight="1" thickBot="1" x14ac:dyDescent="0.3">
      <c r="A32" s="8" t="s">
        <v>17</v>
      </c>
      <c r="B32" s="19">
        <f>B33-SUM(B7:B31)</f>
        <v>1846.5999999999622</v>
      </c>
      <c r="C32" s="140">
        <f>C33-SUM(C7:C31)</f>
        <v>848.48000000001775</v>
      </c>
      <c r="D32" s="247">
        <f t="shared" si="2"/>
        <v>4.6050667704755091E-2</v>
      </c>
      <c r="E32" s="215">
        <f t="shared" si="3"/>
        <v>2.3608183398590575E-2</v>
      </c>
      <c r="F32" s="52">
        <f t="shared" si="4"/>
        <v>-0.54051770822049439</v>
      </c>
      <c r="H32" s="19">
        <v>47.216999999999999</v>
      </c>
      <c r="I32" s="140">
        <v>50.671999999999997</v>
      </c>
      <c r="J32" s="247">
        <f t="shared" si="5"/>
        <v>2.309103114655721E-3</v>
      </c>
      <c r="K32" s="215">
        <f t="shared" si="6"/>
        <v>2.6854072820898149E-3</v>
      </c>
      <c r="L32" s="52">
        <f t="shared" si="7"/>
        <v>7.3172797932947842E-2</v>
      </c>
      <c r="N32" s="27">
        <f t="shared" si="0"/>
        <v>0.25569695656883445</v>
      </c>
      <c r="O32" s="152">
        <f t="shared" si="1"/>
        <v>0.59720912690928407</v>
      </c>
      <c r="P32" s="52">
        <f t="shared" si="8"/>
        <v>1.3356129651410749</v>
      </c>
    </row>
    <row r="33" spans="1:16" ht="26.25" customHeight="1" thickBot="1" x14ac:dyDescent="0.3">
      <c r="A33" s="12" t="s">
        <v>18</v>
      </c>
      <c r="B33" s="17">
        <v>40099.309999999983</v>
      </c>
      <c r="C33" s="145">
        <v>35940.080000000024</v>
      </c>
      <c r="D33" s="243">
        <f>SUM(D7:D32)</f>
        <v>0.99999999999999956</v>
      </c>
      <c r="E33" s="244">
        <f>SUM(E7:E32)</f>
        <v>1</v>
      </c>
      <c r="F33" s="57">
        <f t="shared" si="4"/>
        <v>-0.10372323114786666</v>
      </c>
      <c r="G33" s="1"/>
      <c r="H33" s="17">
        <v>20448.199000000001</v>
      </c>
      <c r="I33" s="145">
        <v>18869.390999999992</v>
      </c>
      <c r="J33" s="243">
        <f>SUM(J7:J32)</f>
        <v>0.94478882956880472</v>
      </c>
      <c r="K33" s="244">
        <f>SUM(K7:K32)</f>
        <v>0.96941226137080994</v>
      </c>
      <c r="L33" s="57">
        <f t="shared" si="7"/>
        <v>-7.7210124960149701E-2</v>
      </c>
      <c r="N33" s="29">
        <f t="shared" si="0"/>
        <v>5.0993892413610133</v>
      </c>
      <c r="O33" s="146">
        <f t="shared" si="1"/>
        <v>5.2502362265192453</v>
      </c>
      <c r="P33" s="57">
        <f t="shared" si="8"/>
        <v>2.9581382792808978E-2</v>
      </c>
    </row>
    <row r="35" spans="1:16" ht="15.75" thickBot="1" x14ac:dyDescent="0.3"/>
    <row r="36" spans="1:16" x14ac:dyDescent="0.25">
      <c r="A36" s="364" t="s">
        <v>2</v>
      </c>
      <c r="B36" s="352" t="s">
        <v>1</v>
      </c>
      <c r="C36" s="350"/>
      <c r="D36" s="352" t="s">
        <v>104</v>
      </c>
      <c r="E36" s="350"/>
      <c r="F36" s="130" t="s">
        <v>0</v>
      </c>
      <c r="H36" s="362" t="s">
        <v>19</v>
      </c>
      <c r="I36" s="363"/>
      <c r="J36" s="352" t="s">
        <v>104</v>
      </c>
      <c r="K36" s="353"/>
      <c r="L36" s="130" t="s">
        <v>0</v>
      </c>
      <c r="N36" s="360" t="s">
        <v>22</v>
      </c>
      <c r="O36" s="350"/>
      <c r="P36" s="130" t="s">
        <v>0</v>
      </c>
    </row>
    <row r="37" spans="1:16" x14ac:dyDescent="0.25">
      <c r="A37" s="365"/>
      <c r="B37" s="355" t="str">
        <f>B5</f>
        <v>jan</v>
      </c>
      <c r="C37" s="357"/>
      <c r="D37" s="355" t="str">
        <f>B5</f>
        <v>jan</v>
      </c>
      <c r="E37" s="357"/>
      <c r="F37" s="131" t="str">
        <f>F5</f>
        <v>2023/2022</v>
      </c>
      <c r="H37" s="358" t="str">
        <f>B5</f>
        <v>jan</v>
      </c>
      <c r="I37" s="357"/>
      <c r="J37" s="355" t="str">
        <f>B5</f>
        <v>jan</v>
      </c>
      <c r="K37" s="356"/>
      <c r="L37" s="131" t="str">
        <f>L5</f>
        <v>2023/2022</v>
      </c>
      <c r="N37" s="358" t="str">
        <f>B5</f>
        <v>jan</v>
      </c>
      <c r="O37" s="356"/>
      <c r="P37" s="131" t="str">
        <f>P5</f>
        <v>2023/2022</v>
      </c>
    </row>
    <row r="38" spans="1:16" ht="19.5" customHeight="1" thickBot="1" x14ac:dyDescent="0.3">
      <c r="A38" s="366"/>
      <c r="B38" s="99">
        <f>B6</f>
        <v>2022</v>
      </c>
      <c r="C38" s="134">
        <f>C6</f>
        <v>2023</v>
      </c>
      <c r="D38" s="99">
        <f>B6</f>
        <v>2022</v>
      </c>
      <c r="E38" s="134">
        <f>C6</f>
        <v>2023</v>
      </c>
      <c r="F38" s="132" t="s">
        <v>1</v>
      </c>
      <c r="H38" s="25">
        <f>B6</f>
        <v>2022</v>
      </c>
      <c r="I38" s="134">
        <f>C6</f>
        <v>2023</v>
      </c>
      <c r="J38" s="99">
        <f>B6</f>
        <v>2022</v>
      </c>
      <c r="K38" s="134">
        <f>C6</f>
        <v>2023</v>
      </c>
      <c r="L38" s="259">
        <v>1000</v>
      </c>
      <c r="N38" s="25">
        <f>B6</f>
        <v>2022</v>
      </c>
      <c r="O38" s="134">
        <f>C6</f>
        <v>2023</v>
      </c>
      <c r="P38" s="132"/>
    </row>
    <row r="39" spans="1:16" ht="20.100000000000001" customHeight="1" x14ac:dyDescent="0.25">
      <c r="A39" s="38" t="s">
        <v>156</v>
      </c>
      <c r="B39" s="39">
        <v>11827.38</v>
      </c>
      <c r="C39" s="147">
        <v>11216.57</v>
      </c>
      <c r="D39" s="247">
        <f t="shared" ref="D39:D61" si="12">B39/$B$62</f>
        <v>0.39305151644153424</v>
      </c>
      <c r="E39" s="246">
        <f t="shared" ref="E39:E61" si="13">C39/$C$62</f>
        <v>0.39533621431942423</v>
      </c>
      <c r="F39" s="52">
        <f>(C39-B39)/B39</f>
        <v>-5.1643728365876426E-2</v>
      </c>
      <c r="H39" s="39">
        <v>4800.0150000000003</v>
      </c>
      <c r="I39" s="147">
        <v>4624.2659999999996</v>
      </c>
      <c r="J39" s="247">
        <f t="shared" ref="J39:J61" si="14">H39/$H$62</f>
        <v>0.36565720201506957</v>
      </c>
      <c r="K39" s="246">
        <f t="shared" ref="K39:K61" si="15">I39/$I$62</f>
        <v>0.36236495355115245</v>
      </c>
      <c r="L39" s="52">
        <f>(I39-H39)/H39</f>
        <v>-3.6614260580435834E-2</v>
      </c>
      <c r="N39" s="27">
        <f t="shared" ref="N39:N62" si="16">(H39/B39)*10</f>
        <v>4.0583924757638643</v>
      </c>
      <c r="O39" s="151">
        <f t="shared" ref="O39:O62" si="17">(I39/C39)*10</f>
        <v>4.1227095270657603</v>
      </c>
      <c r="P39" s="61">
        <f t="shared" si="8"/>
        <v>1.5847913105001103E-2</v>
      </c>
    </row>
    <row r="40" spans="1:16" ht="20.100000000000001" customHeight="1" x14ac:dyDescent="0.25">
      <c r="A40" s="38" t="s">
        <v>161</v>
      </c>
      <c r="B40" s="19">
        <v>7044.78</v>
      </c>
      <c r="C40" s="140">
        <v>4777.0200000000004</v>
      </c>
      <c r="D40" s="247">
        <f t="shared" si="12"/>
        <v>0.23411452595562093</v>
      </c>
      <c r="E40" s="215">
        <f t="shared" si="13"/>
        <v>0.16836956418300569</v>
      </c>
      <c r="F40" s="52">
        <f t="shared" ref="F40:F62" si="18">(C40-B40)/B40</f>
        <v>-0.32190643284815129</v>
      </c>
      <c r="H40" s="19">
        <v>2877.444</v>
      </c>
      <c r="I40" s="140">
        <v>2295.4189999999999</v>
      </c>
      <c r="J40" s="247">
        <f t="shared" si="14"/>
        <v>0.21919892375233196</v>
      </c>
      <c r="K40" s="215">
        <f t="shared" si="15"/>
        <v>0.17987274073667753</v>
      </c>
      <c r="L40" s="52">
        <f t="shared" ref="L40:L62" si="19">(I40-H40)/H40</f>
        <v>-0.20227152987165001</v>
      </c>
      <c r="N40" s="27">
        <f t="shared" si="16"/>
        <v>4.084505122942093</v>
      </c>
      <c r="O40" s="152">
        <f t="shared" si="17"/>
        <v>4.8051274644024931</v>
      </c>
      <c r="P40" s="52">
        <f t="shared" si="8"/>
        <v>0.176428311330243</v>
      </c>
    </row>
    <row r="41" spans="1:16" ht="20.100000000000001" customHeight="1" x14ac:dyDescent="0.25">
      <c r="A41" s="38" t="s">
        <v>164</v>
      </c>
      <c r="B41" s="19">
        <v>4768.22</v>
      </c>
      <c r="C41" s="140">
        <v>4874.45</v>
      </c>
      <c r="D41" s="247">
        <f t="shared" si="12"/>
        <v>0.15845910943309954</v>
      </c>
      <c r="E41" s="215">
        <f t="shared" si="13"/>
        <v>0.17180355580086581</v>
      </c>
      <c r="F41" s="52">
        <f t="shared" si="18"/>
        <v>2.2278753916555771E-2</v>
      </c>
      <c r="H41" s="19">
        <v>1983.4380000000001</v>
      </c>
      <c r="I41" s="140">
        <v>2084.4780000000001</v>
      </c>
      <c r="J41" s="247">
        <f t="shared" si="14"/>
        <v>0.15109502563020438</v>
      </c>
      <c r="K41" s="215">
        <f t="shared" si="15"/>
        <v>0.16334306323390552</v>
      </c>
      <c r="L41" s="52">
        <f t="shared" si="19"/>
        <v>5.0941849455339645E-2</v>
      </c>
      <c r="N41" s="27">
        <f t="shared" si="16"/>
        <v>4.1597032016140192</v>
      </c>
      <c r="O41" s="152">
        <f t="shared" si="17"/>
        <v>4.2763347659735977</v>
      </c>
      <c r="P41" s="52">
        <f t="shared" si="8"/>
        <v>2.8038434163842264E-2</v>
      </c>
    </row>
    <row r="42" spans="1:16" ht="20.100000000000001" customHeight="1" x14ac:dyDescent="0.25">
      <c r="A42" s="38" t="s">
        <v>162</v>
      </c>
      <c r="B42" s="19">
        <v>2326.8200000000002</v>
      </c>
      <c r="C42" s="140">
        <v>3830.03</v>
      </c>
      <c r="D42" s="247">
        <f t="shared" si="12"/>
        <v>7.7325673943552234E-2</v>
      </c>
      <c r="E42" s="215">
        <f t="shared" si="13"/>
        <v>0.13499220893105687</v>
      </c>
      <c r="F42" s="52">
        <f t="shared" si="18"/>
        <v>0.64603622110863757</v>
      </c>
      <c r="H42" s="19">
        <v>1257.838</v>
      </c>
      <c r="I42" s="140">
        <v>1725.4269999999999</v>
      </c>
      <c r="J42" s="247">
        <f t="shared" si="14"/>
        <v>9.5820017993325235E-2</v>
      </c>
      <c r="K42" s="215">
        <f t="shared" si="15"/>
        <v>0.13520724688218722</v>
      </c>
      <c r="L42" s="52">
        <f t="shared" si="19"/>
        <v>0.37174023999910955</v>
      </c>
      <c r="N42" s="27">
        <f t="shared" si="16"/>
        <v>5.4058242580001883</v>
      </c>
      <c r="O42" s="152">
        <f t="shared" si="17"/>
        <v>4.5049960444174069</v>
      </c>
      <c r="P42" s="52">
        <f t="shared" si="8"/>
        <v>-0.16664030693369797</v>
      </c>
    </row>
    <row r="43" spans="1:16" ht="20.100000000000001" customHeight="1" x14ac:dyDescent="0.25">
      <c r="A43" s="38" t="s">
        <v>169</v>
      </c>
      <c r="B43" s="19">
        <v>838.47</v>
      </c>
      <c r="C43" s="140">
        <v>1303.26</v>
      </c>
      <c r="D43" s="247">
        <f t="shared" si="12"/>
        <v>2.7864320330515571E-2</v>
      </c>
      <c r="E43" s="215">
        <f t="shared" si="13"/>
        <v>4.5934352005464495E-2</v>
      </c>
      <c r="F43" s="52">
        <f t="shared" si="18"/>
        <v>0.55433110308061107</v>
      </c>
      <c r="H43" s="19">
        <v>566.80799999999999</v>
      </c>
      <c r="I43" s="140">
        <v>822.08900000000006</v>
      </c>
      <c r="J43" s="247">
        <f t="shared" si="14"/>
        <v>4.3178495767150216E-2</v>
      </c>
      <c r="K43" s="215">
        <f t="shared" si="15"/>
        <v>6.4420221998456276E-2</v>
      </c>
      <c r="L43" s="52">
        <f t="shared" si="19"/>
        <v>0.45038355139659297</v>
      </c>
      <c r="N43" s="27">
        <f t="shared" si="16"/>
        <v>6.760027192386131</v>
      </c>
      <c r="O43" s="152">
        <f t="shared" si="17"/>
        <v>6.3079431579270455</v>
      </c>
      <c r="P43" s="52">
        <f t="shared" si="8"/>
        <v>-6.6876067446632631E-2</v>
      </c>
    </row>
    <row r="44" spans="1:16" ht="20.100000000000001" customHeight="1" x14ac:dyDescent="0.25">
      <c r="A44" s="38" t="s">
        <v>168</v>
      </c>
      <c r="B44" s="19">
        <v>593.87</v>
      </c>
      <c r="C44" s="140">
        <v>598.4</v>
      </c>
      <c r="D44" s="247">
        <f t="shared" si="12"/>
        <v>1.9735689905045241E-2</v>
      </c>
      <c r="E44" s="215">
        <f t="shared" si="13"/>
        <v>2.1091045716180923E-2</v>
      </c>
      <c r="F44" s="52">
        <f t="shared" si="18"/>
        <v>7.6279320389983883E-3</v>
      </c>
      <c r="H44" s="19">
        <v>297.714</v>
      </c>
      <c r="I44" s="140">
        <v>310.40300000000002</v>
      </c>
      <c r="J44" s="247">
        <f t="shared" si="14"/>
        <v>2.2679360010482139E-2</v>
      </c>
      <c r="K44" s="215">
        <f t="shared" si="15"/>
        <v>2.4323680488349587E-2</v>
      </c>
      <c r="L44" s="52">
        <f t="shared" si="19"/>
        <v>4.2621442055126801E-2</v>
      </c>
      <c r="N44" s="27">
        <f t="shared" si="16"/>
        <v>5.0131173489147454</v>
      </c>
      <c r="O44" s="152">
        <f t="shared" si="17"/>
        <v>5.1872159090909093</v>
      </c>
      <c r="P44" s="52">
        <f t="shared" si="8"/>
        <v>3.4728602595718881E-2</v>
      </c>
    </row>
    <row r="45" spans="1:16" ht="20.100000000000001" customHeight="1" x14ac:dyDescent="0.25">
      <c r="A45" s="38" t="s">
        <v>166</v>
      </c>
      <c r="B45" s="19">
        <v>620.75</v>
      </c>
      <c r="C45" s="140">
        <v>649.17999999999995</v>
      </c>
      <c r="D45" s="247">
        <f t="shared" si="12"/>
        <v>2.0628975211000444E-2</v>
      </c>
      <c r="E45" s="215">
        <f t="shared" si="13"/>
        <v>2.2880823960612185E-2</v>
      </c>
      <c r="F45" s="52">
        <f t="shared" si="18"/>
        <v>4.5799436165928235E-2</v>
      </c>
      <c r="H45" s="19">
        <v>201.57</v>
      </c>
      <c r="I45" s="140">
        <v>214.464</v>
      </c>
      <c r="J45" s="247">
        <f t="shared" si="14"/>
        <v>1.5355269141904257E-2</v>
      </c>
      <c r="K45" s="215">
        <f t="shared" si="15"/>
        <v>1.6805745473637192E-2</v>
      </c>
      <c r="L45" s="52">
        <f t="shared" si="19"/>
        <v>6.3967852358982016E-2</v>
      </c>
      <c r="N45" s="27">
        <f t="shared" si="16"/>
        <v>3.2472009665726942</v>
      </c>
      <c r="O45" s="152">
        <f t="shared" si="17"/>
        <v>3.3036137897039342</v>
      </c>
      <c r="P45" s="52">
        <f t="shared" si="8"/>
        <v>1.7372753861545472E-2</v>
      </c>
    </row>
    <row r="46" spans="1:16" ht="20.100000000000001" customHeight="1" x14ac:dyDescent="0.25">
      <c r="A46" s="38" t="s">
        <v>171</v>
      </c>
      <c r="B46" s="19">
        <v>193.25</v>
      </c>
      <c r="C46" s="140">
        <v>238.19</v>
      </c>
      <c r="D46" s="247">
        <f t="shared" si="12"/>
        <v>6.4221497535655826E-3</v>
      </c>
      <c r="E46" s="215">
        <f t="shared" si="13"/>
        <v>8.3951807806436074E-3</v>
      </c>
      <c r="F46" s="52">
        <f t="shared" si="18"/>
        <v>0.23254851228978007</v>
      </c>
      <c r="H46" s="19">
        <v>108.259</v>
      </c>
      <c r="I46" s="140">
        <v>124.089</v>
      </c>
      <c r="J46" s="247">
        <f t="shared" si="14"/>
        <v>8.2469915266826076E-3</v>
      </c>
      <c r="K46" s="215">
        <f t="shared" si="15"/>
        <v>9.7238144867118279E-3</v>
      </c>
      <c r="L46" s="52">
        <f t="shared" si="19"/>
        <v>0.1462234086773386</v>
      </c>
      <c r="N46" s="27">
        <f t="shared" si="16"/>
        <v>5.6020181112548517</v>
      </c>
      <c r="O46" s="152">
        <f t="shared" si="17"/>
        <v>5.2096645535077037</v>
      </c>
      <c r="P46" s="52">
        <f t="shared" si="8"/>
        <v>-7.0037895264722871E-2</v>
      </c>
    </row>
    <row r="47" spans="1:16" ht="20.100000000000001" customHeight="1" x14ac:dyDescent="0.25">
      <c r="A47" s="38" t="s">
        <v>182</v>
      </c>
      <c r="B47" s="19">
        <v>44.79</v>
      </c>
      <c r="C47" s="140">
        <v>251.42</v>
      </c>
      <c r="D47" s="247">
        <f t="shared" si="12"/>
        <v>1.4884765198561575E-3</v>
      </c>
      <c r="E47" s="215">
        <f t="shared" si="13"/>
        <v>8.8614818080919259E-3</v>
      </c>
      <c r="F47" s="52">
        <f t="shared" si="18"/>
        <v>4.6133065416387584</v>
      </c>
      <c r="H47" s="19">
        <v>26.606000000000002</v>
      </c>
      <c r="I47" s="140">
        <v>100.259</v>
      </c>
      <c r="J47" s="247">
        <f t="shared" si="14"/>
        <v>2.0268010655826994E-3</v>
      </c>
      <c r="K47" s="215">
        <f t="shared" si="15"/>
        <v>7.8564571930085769E-3</v>
      </c>
      <c r="L47" s="52">
        <f t="shared" si="19"/>
        <v>2.7682853491693598</v>
      </c>
      <c r="N47" s="27">
        <f t="shared" si="16"/>
        <v>5.940165215449877</v>
      </c>
      <c r="O47" s="152">
        <f t="shared" si="17"/>
        <v>3.9877098082889191</v>
      </c>
      <c r="P47" s="52">
        <f t="shared" si="8"/>
        <v>-0.32868705437397316</v>
      </c>
    </row>
    <row r="48" spans="1:16" ht="20.100000000000001" customHeight="1" x14ac:dyDescent="0.25">
      <c r="A48" s="38" t="s">
        <v>184</v>
      </c>
      <c r="B48" s="19">
        <v>275.99</v>
      </c>
      <c r="C48" s="140">
        <v>87.19</v>
      </c>
      <c r="D48" s="247">
        <f t="shared" si="12"/>
        <v>9.1717935859589404E-3</v>
      </c>
      <c r="E48" s="215">
        <f t="shared" si="13"/>
        <v>3.0730753275297709E-3</v>
      </c>
      <c r="F48" s="52">
        <f t="shared" si="18"/>
        <v>-0.68408275662161677</v>
      </c>
      <c r="H48" s="19">
        <v>165.703</v>
      </c>
      <c r="I48" s="140">
        <v>86.069000000000003</v>
      </c>
      <c r="J48" s="247">
        <f t="shared" si="14"/>
        <v>1.262298041683267E-2</v>
      </c>
      <c r="K48" s="215">
        <f t="shared" si="15"/>
        <v>6.7445058712440296E-3</v>
      </c>
      <c r="L48" s="52">
        <f t="shared" si="19"/>
        <v>-0.48058272934104995</v>
      </c>
      <c r="N48" s="27">
        <f t="shared" si="16"/>
        <v>6.0039494184571911</v>
      </c>
      <c r="O48" s="152">
        <f t="shared" si="17"/>
        <v>9.871430209886455</v>
      </c>
      <c r="P48" s="52">
        <f t="shared" si="8"/>
        <v>0.6441561248900517</v>
      </c>
    </row>
    <row r="49" spans="1:16" ht="20.100000000000001" customHeight="1" x14ac:dyDescent="0.25">
      <c r="A49" s="38" t="s">
        <v>181</v>
      </c>
      <c r="B49" s="19">
        <v>759.73</v>
      </c>
      <c r="C49" s="140">
        <v>106.56</v>
      </c>
      <c r="D49" s="247">
        <f t="shared" si="12"/>
        <v>2.5247605859127453E-2</v>
      </c>
      <c r="E49" s="215">
        <f t="shared" si="13"/>
        <v>3.7557851462504E-3</v>
      </c>
      <c r="F49" s="52">
        <f t="shared" si="18"/>
        <v>-0.85973964434733396</v>
      </c>
      <c r="H49" s="19">
        <v>381.28100000000001</v>
      </c>
      <c r="I49" s="140">
        <v>62.228999999999999</v>
      </c>
      <c r="J49" s="247">
        <f t="shared" si="14"/>
        <v>2.9045355825243823E-2</v>
      </c>
      <c r="K49" s="215">
        <f t="shared" si="15"/>
        <v>4.8763649613873137E-3</v>
      </c>
      <c r="L49" s="52">
        <f t="shared" si="19"/>
        <v>-0.83678966431581958</v>
      </c>
      <c r="N49" s="27">
        <f t="shared" si="16"/>
        <v>5.0186382004133048</v>
      </c>
      <c r="O49" s="152">
        <f t="shared" si="17"/>
        <v>5.8398085585585582</v>
      </c>
      <c r="P49" s="52">
        <f t="shared" si="8"/>
        <v>0.16362413972731224</v>
      </c>
    </row>
    <row r="50" spans="1:16" ht="20.100000000000001" customHeight="1" x14ac:dyDescent="0.25">
      <c r="A50" s="38" t="s">
        <v>167</v>
      </c>
      <c r="B50" s="19">
        <v>358.76</v>
      </c>
      <c r="C50" s="140">
        <v>100.25</v>
      </c>
      <c r="D50" s="247">
        <f t="shared" si="12"/>
        <v>1.1922434388559836E-2</v>
      </c>
      <c r="E50" s="215">
        <f t="shared" si="13"/>
        <v>3.5333845806269013E-3</v>
      </c>
      <c r="F50" s="52">
        <f t="shared" si="18"/>
        <v>-0.7205652804103021</v>
      </c>
      <c r="H50" s="19">
        <v>173.358</v>
      </c>
      <c r="I50" s="140">
        <v>56.44</v>
      </c>
      <c r="J50" s="247">
        <f t="shared" si="14"/>
        <v>1.3206125653134089E-2</v>
      </c>
      <c r="K50" s="215">
        <f t="shared" si="15"/>
        <v>4.4227295701473584E-3</v>
      </c>
      <c r="L50" s="52">
        <f t="shared" si="19"/>
        <v>-0.67443094636532497</v>
      </c>
      <c r="N50" s="27">
        <f t="shared" si="16"/>
        <v>4.8321440517337502</v>
      </c>
      <c r="O50" s="152">
        <f t="shared" si="17"/>
        <v>5.6299251870324181</v>
      </c>
      <c r="P50" s="52">
        <f t="shared" si="8"/>
        <v>0.16509878984514706</v>
      </c>
    </row>
    <row r="51" spans="1:16" ht="20.100000000000001" customHeight="1" x14ac:dyDescent="0.25">
      <c r="A51" s="38" t="s">
        <v>183</v>
      </c>
      <c r="B51" s="19">
        <v>88.84</v>
      </c>
      <c r="C51" s="140">
        <v>113.18</v>
      </c>
      <c r="D51" s="247">
        <f t="shared" si="12"/>
        <v>2.9523611079263464E-3</v>
      </c>
      <c r="E51" s="215">
        <f t="shared" si="13"/>
        <v>3.9891118886319476E-3</v>
      </c>
      <c r="F51" s="52">
        <f t="shared" si="18"/>
        <v>0.27397568662764521</v>
      </c>
      <c r="H51" s="19">
        <v>49.005000000000003</v>
      </c>
      <c r="I51" s="140">
        <v>46.125999999999998</v>
      </c>
      <c r="J51" s="247">
        <f t="shared" si="14"/>
        <v>3.7331198308231295E-3</v>
      </c>
      <c r="K51" s="215">
        <f t="shared" si="15"/>
        <v>3.6145078694652211E-3</v>
      </c>
      <c r="L51" s="52">
        <f t="shared" si="19"/>
        <v>-5.8749107233955815E-2</v>
      </c>
      <c r="N51" s="27">
        <f t="shared" si="16"/>
        <v>5.5160963529941469</v>
      </c>
      <c r="O51" s="152">
        <f t="shared" si="17"/>
        <v>4.0754550273899977</v>
      </c>
      <c r="P51" s="52">
        <f t="shared" si="8"/>
        <v>-0.26117044253988903</v>
      </c>
    </row>
    <row r="52" spans="1:16" ht="20.100000000000001" customHeight="1" x14ac:dyDescent="0.25">
      <c r="A52" s="38" t="s">
        <v>188</v>
      </c>
      <c r="B52" s="19">
        <v>7.82</v>
      </c>
      <c r="C52" s="140">
        <v>8.73</v>
      </c>
      <c r="D52" s="247">
        <f t="shared" si="12"/>
        <v>2.5987690076524118E-4</v>
      </c>
      <c r="E52" s="215">
        <f t="shared" si="13"/>
        <v>3.0769523579923043E-4</v>
      </c>
      <c r="F52" s="52">
        <f t="shared" si="18"/>
        <v>0.11636828644501281</v>
      </c>
      <c r="H52" s="19">
        <v>5.6079999999999997</v>
      </c>
      <c r="I52" s="140">
        <v>39.994</v>
      </c>
      <c r="J52" s="247">
        <f t="shared" si="14"/>
        <v>4.2720816266209792E-4</v>
      </c>
      <c r="K52" s="215">
        <f t="shared" si="15"/>
        <v>3.1339944441614717E-3</v>
      </c>
      <c r="L52" s="52">
        <f t="shared" si="19"/>
        <v>6.131597717546363</v>
      </c>
      <c r="N52" s="27">
        <f t="shared" si="16"/>
        <v>7.1713554987212271</v>
      </c>
      <c r="O52" s="152">
        <f t="shared" si="17"/>
        <v>45.812142038946163</v>
      </c>
      <c r="P52" s="52">
        <f t="shared" si="8"/>
        <v>5.388212388455047</v>
      </c>
    </row>
    <row r="53" spans="1:16" ht="20.100000000000001" customHeight="1" x14ac:dyDescent="0.25">
      <c r="A53" s="38" t="s">
        <v>172</v>
      </c>
      <c r="B53" s="19">
        <v>52.13</v>
      </c>
      <c r="C53" s="140">
        <v>26.04</v>
      </c>
      <c r="D53" s="247">
        <f t="shared" si="12"/>
        <v>1.7324018973007703E-3</v>
      </c>
      <c r="E53" s="215">
        <f t="shared" si="13"/>
        <v>9.1779884767605494E-4</v>
      </c>
      <c r="F53" s="52">
        <f t="shared" si="18"/>
        <v>-0.50047957030500678</v>
      </c>
      <c r="H53" s="19">
        <v>47.561999999999998</v>
      </c>
      <c r="I53" s="140">
        <v>39.097999999999999</v>
      </c>
      <c r="J53" s="247">
        <f t="shared" si="14"/>
        <v>3.6231944779840765E-3</v>
      </c>
      <c r="K53" s="215">
        <f t="shared" si="15"/>
        <v>3.0637824368111521E-3</v>
      </c>
      <c r="L53" s="52">
        <f t="shared" si="19"/>
        <v>-0.1779571927168748</v>
      </c>
      <c r="N53" s="27">
        <f t="shared" si="16"/>
        <v>9.1237291386917327</v>
      </c>
      <c r="O53" s="152">
        <f t="shared" si="17"/>
        <v>15.014592933947773</v>
      </c>
      <c r="P53" s="52">
        <f t="shared" si="8"/>
        <v>0.64566403777531922</v>
      </c>
    </row>
    <row r="54" spans="1:16" ht="20.100000000000001" customHeight="1" x14ac:dyDescent="0.25">
      <c r="A54" s="38" t="s">
        <v>186</v>
      </c>
      <c r="B54" s="19">
        <v>65.040000000000006</v>
      </c>
      <c r="C54" s="140">
        <v>50.54</v>
      </c>
      <c r="D54" s="247">
        <f t="shared" si="12"/>
        <v>2.1614314099451773E-3</v>
      </c>
      <c r="E54" s="215">
        <f t="shared" si="13"/>
        <v>1.7813192688766442E-3</v>
      </c>
      <c r="F54" s="52">
        <f t="shared" si="18"/>
        <v>-0.22293972939729406</v>
      </c>
      <c r="H54" s="19">
        <v>27.143000000000001</v>
      </c>
      <c r="I54" s="140">
        <v>35.581000000000003</v>
      </c>
      <c r="J54" s="247">
        <f t="shared" si="14"/>
        <v>2.0677088372213488E-3</v>
      </c>
      <c r="K54" s="215">
        <f t="shared" si="15"/>
        <v>2.788184635638079E-3</v>
      </c>
      <c r="L54" s="52">
        <f t="shared" si="19"/>
        <v>0.31087204804185248</v>
      </c>
      <c r="N54" s="27">
        <f t="shared" si="16"/>
        <v>4.1732779827798279</v>
      </c>
      <c r="O54" s="152">
        <f t="shared" si="17"/>
        <v>7.04016620498615</v>
      </c>
      <c r="P54" s="52">
        <f t="shared" si="8"/>
        <v>0.68696315798658658</v>
      </c>
    </row>
    <row r="55" spans="1:16" ht="20.100000000000001" customHeight="1" x14ac:dyDescent="0.25">
      <c r="A55" s="38" t="s">
        <v>189</v>
      </c>
      <c r="B55" s="19">
        <v>15.36</v>
      </c>
      <c r="C55" s="140">
        <v>41.84</v>
      </c>
      <c r="D55" s="247">
        <f t="shared" si="12"/>
        <v>5.1044874626011559E-4</v>
      </c>
      <c r="E55" s="215">
        <f t="shared" si="13"/>
        <v>1.4746814050217412E-3</v>
      </c>
      <c r="F55" s="52">
        <f t="shared" si="18"/>
        <v>1.7239583333333337</v>
      </c>
      <c r="H55" s="19">
        <v>11.294</v>
      </c>
      <c r="I55" s="140">
        <v>31.960999999999999</v>
      </c>
      <c r="J55" s="247">
        <f t="shared" si="14"/>
        <v>8.6035823628846902E-4</v>
      </c>
      <c r="K55" s="215">
        <f t="shared" si="15"/>
        <v>2.5045155880843327E-3</v>
      </c>
      <c r="L55" s="52">
        <f t="shared" si="19"/>
        <v>1.8299096865592348</v>
      </c>
      <c r="N55" s="27">
        <f t="shared" si="16"/>
        <v>7.3528645833333339</v>
      </c>
      <c r="O55" s="152">
        <f t="shared" si="17"/>
        <v>7.6388623326959841</v>
      </c>
      <c r="P55" s="52">
        <f t="shared" si="8"/>
        <v>3.8896099081019188E-2</v>
      </c>
    </row>
    <row r="56" spans="1:16" ht="20.100000000000001" customHeight="1" x14ac:dyDescent="0.25">
      <c r="A56" s="38" t="s">
        <v>180</v>
      </c>
      <c r="B56" s="19">
        <v>39.39</v>
      </c>
      <c r="C56" s="140">
        <v>38.9</v>
      </c>
      <c r="D56" s="247">
        <f t="shared" si="12"/>
        <v>1.3090218824990856E-3</v>
      </c>
      <c r="E56" s="215">
        <f t="shared" si="13"/>
        <v>1.3710589544776704E-3</v>
      </c>
      <c r="F56" s="52">
        <f t="shared" si="18"/>
        <v>-1.2439705509012491E-2</v>
      </c>
      <c r="H56" s="19">
        <v>26.673999999999999</v>
      </c>
      <c r="I56" s="140">
        <v>24.797000000000001</v>
      </c>
      <c r="J56" s="247">
        <f t="shared" si="14"/>
        <v>2.0319811930900144E-3</v>
      </c>
      <c r="K56" s="215">
        <f t="shared" si="15"/>
        <v>1.943132975743162E-3</v>
      </c>
      <c r="L56" s="52">
        <f t="shared" si="19"/>
        <v>-7.0368148759091212E-2</v>
      </c>
      <c r="N56" s="27">
        <f t="shared" ref="N56" si="20">(H56/B56)*10</f>
        <v>6.7717694846407719</v>
      </c>
      <c r="O56" s="152">
        <f t="shared" ref="O56" si="21">(I56/C56)*10</f>
        <v>6.3745501285347048</v>
      </c>
      <c r="P56" s="52">
        <f t="shared" ref="P56" si="22">(O56-N56)/N56</f>
        <v>-5.8658133152200573E-2</v>
      </c>
    </row>
    <row r="57" spans="1:16" ht="20.100000000000001" customHeight="1" x14ac:dyDescent="0.25">
      <c r="A57" s="38" t="s">
        <v>185</v>
      </c>
      <c r="B57" s="19">
        <v>11.75</v>
      </c>
      <c r="C57" s="140">
        <v>23.25</v>
      </c>
      <c r="D57" s="247">
        <f t="shared" si="12"/>
        <v>3.9047999795288797E-4</v>
      </c>
      <c r="E57" s="215">
        <f t="shared" si="13"/>
        <v>8.194632568536205E-4</v>
      </c>
      <c r="F57" s="52">
        <f t="shared" si="18"/>
        <v>0.97872340425531912</v>
      </c>
      <c r="H57" s="19">
        <v>9.4120000000000008</v>
      </c>
      <c r="I57" s="140">
        <v>15.337999999999999</v>
      </c>
      <c r="J57" s="247">
        <f t="shared" si="14"/>
        <v>7.1699058968895612E-4</v>
      </c>
      <c r="K57" s="215">
        <f t="shared" si="15"/>
        <v>1.2019104561821435E-3</v>
      </c>
      <c r="L57" s="52">
        <f t="shared" si="19"/>
        <v>0.6296217594560134</v>
      </c>
      <c r="N57" s="27">
        <f t="shared" ref="N57:N60" si="23">(H57/B57)*10</f>
        <v>8.0102127659574478</v>
      </c>
      <c r="O57" s="152">
        <f t="shared" ref="O57:O60" si="24">(I57/C57)*10</f>
        <v>6.5969892473118277</v>
      </c>
      <c r="P57" s="52">
        <f t="shared" ref="P57:P60" si="25">(O57-N57)/N57</f>
        <v>-0.17642771296309004</v>
      </c>
    </row>
    <row r="58" spans="1:16" ht="20.100000000000001" customHeight="1" x14ac:dyDescent="0.25">
      <c r="A58" s="38" t="s">
        <v>227</v>
      </c>
      <c r="B58" s="19">
        <v>0.05</v>
      </c>
      <c r="C58" s="140">
        <v>9.01</v>
      </c>
      <c r="D58" s="247">
        <f t="shared" si="12"/>
        <v>1.6616170125654807E-6</v>
      </c>
      <c r="E58" s="215">
        <f t="shared" si="13"/>
        <v>3.1756404061295142E-4</v>
      </c>
      <c r="F58" s="52">
        <f t="shared" si="18"/>
        <v>179.19999999999996</v>
      </c>
      <c r="H58" s="19">
        <v>3.5000000000000003E-2</v>
      </c>
      <c r="I58" s="140">
        <v>7.2160000000000002</v>
      </c>
      <c r="J58" s="247">
        <f t="shared" si="14"/>
        <v>2.6662420993533219E-6</v>
      </c>
      <c r="K58" s="215">
        <f t="shared" si="15"/>
        <v>5.6545741633918037E-4</v>
      </c>
      <c r="L58" s="52">
        <f t="shared" si="19"/>
        <v>205.17142857142855</v>
      </c>
      <c r="N58" s="27">
        <f t="shared" ref="N58:N59" si="26">(H58/B58)*10</f>
        <v>7.0000000000000009</v>
      </c>
      <c r="O58" s="152">
        <f t="shared" ref="O58:O59" si="27">(I58/C58)*10</f>
        <v>8.0088790233074363</v>
      </c>
      <c r="P58" s="52">
        <f t="shared" ref="P58:P59" si="28">(O58-N58)/N58</f>
        <v>0.14412557475820503</v>
      </c>
    </row>
    <row r="59" spans="1:16" ht="20.100000000000001" customHeight="1" x14ac:dyDescent="0.25">
      <c r="A59" s="38" t="s">
        <v>211</v>
      </c>
      <c r="B59" s="19">
        <v>11.42</v>
      </c>
      <c r="C59" s="140">
        <v>8.92</v>
      </c>
      <c r="D59" s="247">
        <f t="shared" si="12"/>
        <v>3.7951332566995579E-4</v>
      </c>
      <c r="E59" s="215">
        <f t="shared" si="13"/>
        <v>3.1439192477996969E-4</v>
      </c>
      <c r="F59" s="52">
        <f t="shared" ref="F59:F60" si="29">(C59-B59)/B59</f>
        <v>-0.21891418563922943</v>
      </c>
      <c r="H59" s="19">
        <v>8.4350000000000005</v>
      </c>
      <c r="I59" s="140">
        <v>4.7830000000000004</v>
      </c>
      <c r="J59" s="247">
        <f t="shared" si="14"/>
        <v>6.4256434594415059E-4</v>
      </c>
      <c r="K59" s="215">
        <f t="shared" si="15"/>
        <v>3.7480360620153824E-4</v>
      </c>
      <c r="L59" s="52">
        <f t="shared" ref="L59:L60" si="30">(I59-H59)/H59</f>
        <v>-0.43295791345583878</v>
      </c>
      <c r="N59" s="27">
        <f t="shared" si="26"/>
        <v>7.3861646234676019</v>
      </c>
      <c r="O59" s="152">
        <f t="shared" si="27"/>
        <v>5.3621076233183862</v>
      </c>
      <c r="P59" s="52">
        <f t="shared" si="28"/>
        <v>-0.27403356184592814</v>
      </c>
    </row>
    <row r="60" spans="1:16" ht="20.100000000000001" customHeight="1" x14ac:dyDescent="0.25">
      <c r="A60" s="38" t="s">
        <v>179</v>
      </c>
      <c r="B60" s="19">
        <v>8.73</v>
      </c>
      <c r="C60" s="140">
        <v>8.9</v>
      </c>
      <c r="D60" s="247">
        <f t="shared" si="12"/>
        <v>2.9011833039393293E-4</v>
      </c>
      <c r="E60" s="215">
        <f t="shared" si="13"/>
        <v>3.1368701015041821E-4</v>
      </c>
      <c r="F60" s="52">
        <f t="shared" si="29"/>
        <v>1.9473081328751422E-2</v>
      </c>
      <c r="H60" s="19">
        <v>5.62</v>
      </c>
      <c r="I60" s="140">
        <v>4.6369999999999996</v>
      </c>
      <c r="J60" s="247">
        <f t="shared" si="14"/>
        <v>4.2812230281044763E-4</v>
      </c>
      <c r="K60" s="215">
        <f t="shared" si="15"/>
        <v>3.6336281036097271E-4</v>
      </c>
      <c r="L60" s="52">
        <f t="shared" si="30"/>
        <v>-0.17491103202846983</v>
      </c>
      <c r="N60" s="27">
        <f t="shared" si="23"/>
        <v>6.4375715922107668</v>
      </c>
      <c r="O60" s="152">
        <f t="shared" si="24"/>
        <v>5.2101123595505614</v>
      </c>
      <c r="P60" s="52">
        <f t="shared" si="25"/>
        <v>-0.1906711583829821</v>
      </c>
    </row>
    <row r="61" spans="1:16" ht="20.100000000000001" customHeight="1" thickBot="1" x14ac:dyDescent="0.3">
      <c r="A61" s="8" t="s">
        <v>17</v>
      </c>
      <c r="B61" s="19">
        <f>B62-SUM(B39:B60)</f>
        <v>137.82999999999083</v>
      </c>
      <c r="C61" s="140">
        <f>C62-SUM(C39:C60)</f>
        <v>10.400000000005093</v>
      </c>
      <c r="D61" s="247">
        <f t="shared" si="12"/>
        <v>4.5804134568376989E-3</v>
      </c>
      <c r="E61" s="215">
        <f t="shared" si="13"/>
        <v>3.6655560736696029E-4</v>
      </c>
      <c r="F61" s="52">
        <f t="shared" ref="F61" si="31">(C61-B61)/B61</f>
        <v>-0.92454472901396079</v>
      </c>
      <c r="H61" s="19">
        <f>H62-SUM(H39:H60)</f>
        <v>96.268000000000029</v>
      </c>
      <c r="I61" s="140">
        <f>I62-SUM(I39:I60)</f>
        <v>6.1869999999998981</v>
      </c>
      <c r="J61" s="247">
        <f t="shared" si="14"/>
        <v>7.3335369834441611E-3</v>
      </c>
      <c r="K61" s="215">
        <f t="shared" si="15"/>
        <v>4.8482331414778987E-4</v>
      </c>
      <c r="L61" s="52">
        <f t="shared" ref="L61" si="32">(I61-H61)/H61</f>
        <v>-0.93573149956371904</v>
      </c>
      <c r="N61" s="27">
        <f t="shared" si="16"/>
        <v>6.9845461800773734</v>
      </c>
      <c r="O61" s="152">
        <f t="shared" si="17"/>
        <v>5.9490384615354497</v>
      </c>
      <c r="P61" s="52">
        <f t="shared" ref="P61" si="33">(O61-N61)/N61</f>
        <v>-0.1482569793146464</v>
      </c>
    </row>
    <row r="62" spans="1:16" ht="26.25" customHeight="1" thickBot="1" x14ac:dyDescent="0.3">
      <c r="A62" s="12" t="s">
        <v>18</v>
      </c>
      <c r="B62" s="17">
        <v>30091.169999999991</v>
      </c>
      <c r="C62" s="145">
        <v>28372.230000000003</v>
      </c>
      <c r="D62" s="253">
        <f>SUM(D39:D61)</f>
        <v>1.0000000000000002</v>
      </c>
      <c r="E62" s="254">
        <f>SUM(E39:E61)</f>
        <v>1</v>
      </c>
      <c r="F62" s="57">
        <f t="shared" si="18"/>
        <v>-5.7124398951585741E-2</v>
      </c>
      <c r="G62" s="1"/>
      <c r="H62" s="17">
        <v>13127.090000000002</v>
      </c>
      <c r="I62" s="145">
        <v>12761.35</v>
      </c>
      <c r="J62" s="253">
        <f>SUM(J39:J61)</f>
        <v>0.99999999999999956</v>
      </c>
      <c r="K62" s="254">
        <f>SUM(K39:K61)</f>
        <v>0.99999999999999978</v>
      </c>
      <c r="L62" s="57">
        <f t="shared" si="19"/>
        <v>-2.7861468154785376E-2</v>
      </c>
      <c r="M62" s="1"/>
      <c r="N62" s="29">
        <f t="shared" si="16"/>
        <v>4.36243921389564</v>
      </c>
      <c r="O62" s="146">
        <f t="shared" si="17"/>
        <v>4.4978311539135269</v>
      </c>
      <c r="P62" s="57">
        <f t="shared" si="8"/>
        <v>3.1035834169705821E-2</v>
      </c>
    </row>
    <row r="64" spans="1:16" ht="15.75" thickBot="1" x14ac:dyDescent="0.3"/>
    <row r="65" spans="1:16" x14ac:dyDescent="0.25">
      <c r="A65" s="364" t="s">
        <v>15</v>
      </c>
      <c r="B65" s="352" t="s">
        <v>1</v>
      </c>
      <c r="C65" s="350"/>
      <c r="D65" s="352" t="s">
        <v>104</v>
      </c>
      <c r="E65" s="350"/>
      <c r="F65" s="130" t="s">
        <v>0</v>
      </c>
      <c r="H65" s="362" t="s">
        <v>19</v>
      </c>
      <c r="I65" s="363"/>
      <c r="J65" s="352" t="s">
        <v>104</v>
      </c>
      <c r="K65" s="353"/>
      <c r="L65" s="130" t="s">
        <v>0</v>
      </c>
      <c r="N65" s="360" t="s">
        <v>22</v>
      </c>
      <c r="O65" s="350"/>
      <c r="P65" s="130" t="s">
        <v>0</v>
      </c>
    </row>
    <row r="66" spans="1:16" x14ac:dyDescent="0.25">
      <c r="A66" s="365"/>
      <c r="B66" s="355" t="str">
        <f>B5</f>
        <v>jan</v>
      </c>
      <c r="C66" s="357"/>
      <c r="D66" s="355" t="str">
        <f>B5</f>
        <v>jan</v>
      </c>
      <c r="E66" s="357"/>
      <c r="F66" s="131" t="str">
        <f>F37</f>
        <v>2023/2022</v>
      </c>
      <c r="H66" s="358" t="str">
        <f>B5</f>
        <v>jan</v>
      </c>
      <c r="I66" s="357"/>
      <c r="J66" s="355" t="str">
        <f>B5</f>
        <v>jan</v>
      </c>
      <c r="K66" s="356"/>
      <c r="L66" s="131" t="str">
        <f>L37</f>
        <v>2023/2022</v>
      </c>
      <c r="N66" s="358" t="str">
        <f>B5</f>
        <v>jan</v>
      </c>
      <c r="O66" s="356"/>
      <c r="P66" s="131" t="str">
        <f>P37</f>
        <v>2023/2022</v>
      </c>
    </row>
    <row r="67" spans="1:16" ht="19.5" customHeight="1" thickBot="1" x14ac:dyDescent="0.3">
      <c r="A67" s="366"/>
      <c r="B67" s="99">
        <f>B6</f>
        <v>2022</v>
      </c>
      <c r="C67" s="134">
        <f>C6</f>
        <v>2023</v>
      </c>
      <c r="D67" s="99">
        <f>B6</f>
        <v>2022</v>
      </c>
      <c r="E67" s="134">
        <f>C6</f>
        <v>2023</v>
      </c>
      <c r="F67" s="132" t="s">
        <v>1</v>
      </c>
      <c r="H67" s="25">
        <f>B6</f>
        <v>2022</v>
      </c>
      <c r="I67" s="134">
        <f>C6</f>
        <v>2023</v>
      </c>
      <c r="J67" s="99">
        <f>B6</f>
        <v>2022</v>
      </c>
      <c r="K67" s="134">
        <f>C6</f>
        <v>2023</v>
      </c>
      <c r="L67" s="259">
        <v>1000</v>
      </c>
      <c r="N67" s="25">
        <f>B6</f>
        <v>2022</v>
      </c>
      <c r="O67" s="134">
        <f>C6</f>
        <v>2023</v>
      </c>
      <c r="P67" s="132"/>
    </row>
    <row r="68" spans="1:16" ht="20.100000000000001" customHeight="1" x14ac:dyDescent="0.25">
      <c r="A68" s="38" t="s">
        <v>157</v>
      </c>
      <c r="B68" s="39">
        <v>2209.62</v>
      </c>
      <c r="C68" s="147">
        <v>1708.75</v>
      </c>
      <c r="D68" s="247">
        <f>B68/$B$96</f>
        <v>0.22078228322145776</v>
      </c>
      <c r="E68" s="246">
        <f>C68/$C$96</f>
        <v>0.22579068031210978</v>
      </c>
      <c r="F68" s="61">
        <f t="shared" ref="F68:F93" si="34">(C68-B68)/B68</f>
        <v>-0.22667698518297261</v>
      </c>
      <c r="H68" s="19">
        <v>2002.6949999999999</v>
      </c>
      <c r="I68" s="147">
        <v>1738.2439999999999</v>
      </c>
      <c r="J68" s="245">
        <f>H68/$H$96</f>
        <v>0.27355076942577961</v>
      </c>
      <c r="K68" s="246">
        <f>I68/$I$96</f>
        <v>0.28458289654571739</v>
      </c>
      <c r="L68" s="61">
        <f t="shared" ref="L68:L82" si="35">(I68-H68)/H68</f>
        <v>-0.1320475659049431</v>
      </c>
      <c r="N68" s="41">
        <f t="shared" ref="N68:N96" si="36">(H68/B68)*10</f>
        <v>9.0635267602574192</v>
      </c>
      <c r="O68" s="149">
        <f t="shared" ref="O68:O96" si="37">(I68/C68)*10</f>
        <v>10.172605705925385</v>
      </c>
      <c r="P68" s="61">
        <f t="shared" si="8"/>
        <v>0.1223672611119941</v>
      </c>
    </row>
    <row r="69" spans="1:16" ht="20.100000000000001" customHeight="1" x14ac:dyDescent="0.25">
      <c r="A69" s="38" t="s">
        <v>160</v>
      </c>
      <c r="B69" s="19">
        <v>2928.2</v>
      </c>
      <c r="C69" s="140">
        <v>2074.6999999999998</v>
      </c>
      <c r="D69" s="247">
        <f t="shared" ref="D69:D95" si="38">B69/$B$96</f>
        <v>0.29258183838355584</v>
      </c>
      <c r="E69" s="215">
        <f t="shared" ref="E69:E95" si="39">C69/$C$96</f>
        <v>0.27414655417324602</v>
      </c>
      <c r="F69" s="52">
        <f t="shared" si="34"/>
        <v>-0.29147599207704394</v>
      </c>
      <c r="H69" s="19">
        <v>1720.5809999999999</v>
      </c>
      <c r="I69" s="140">
        <v>1244.4960000000001</v>
      </c>
      <c r="J69" s="214">
        <f t="shared" ref="J69:J96" si="40">H69/$H$96</f>
        <v>0.23501644354700907</v>
      </c>
      <c r="K69" s="215">
        <f t="shared" ref="K69:K96" si="41">I69/$I$96</f>
        <v>0.20374715886812159</v>
      </c>
      <c r="L69" s="52">
        <f t="shared" si="35"/>
        <v>-0.2767001379185286</v>
      </c>
      <c r="N69" s="40">
        <f t="shared" si="36"/>
        <v>5.8758998702274434</v>
      </c>
      <c r="O69" s="143">
        <f t="shared" si="37"/>
        <v>5.9984383284330276</v>
      </c>
      <c r="P69" s="52">
        <f t="shared" si="8"/>
        <v>2.0854415648992496E-2</v>
      </c>
    </row>
    <row r="70" spans="1:16" ht="20.100000000000001" customHeight="1" x14ac:dyDescent="0.25">
      <c r="A70" s="38" t="s">
        <v>163</v>
      </c>
      <c r="B70" s="19">
        <v>854.89</v>
      </c>
      <c r="C70" s="140">
        <v>642.97</v>
      </c>
      <c r="D70" s="247">
        <f t="shared" si="38"/>
        <v>8.5419468552598202E-2</v>
      </c>
      <c r="E70" s="215">
        <f t="shared" si="39"/>
        <v>8.49607220016253E-2</v>
      </c>
      <c r="F70" s="52">
        <f t="shared" si="34"/>
        <v>-0.24789154160184346</v>
      </c>
      <c r="H70" s="19">
        <v>778.88900000000001</v>
      </c>
      <c r="I70" s="140">
        <v>566.43899999999996</v>
      </c>
      <c r="J70" s="214">
        <f t="shared" si="40"/>
        <v>0.10638948279557101</v>
      </c>
      <c r="K70" s="215">
        <f t="shared" si="41"/>
        <v>9.2736607367239349E-2</v>
      </c>
      <c r="L70" s="52">
        <f t="shared" si="35"/>
        <v>-0.27276030345787405</v>
      </c>
      <c r="N70" s="40">
        <f t="shared" si="36"/>
        <v>9.1109850390108669</v>
      </c>
      <c r="O70" s="143">
        <f t="shared" si="37"/>
        <v>8.8097267368617498</v>
      </c>
      <c r="P70" s="52">
        <f t="shared" si="8"/>
        <v>-3.3065393133586266E-2</v>
      </c>
    </row>
    <row r="71" spans="1:16" ht="20.100000000000001" customHeight="1" x14ac:dyDescent="0.25">
      <c r="A71" s="38" t="s">
        <v>165</v>
      </c>
      <c r="B71" s="19">
        <v>1279.42</v>
      </c>
      <c r="C71" s="140">
        <v>1059.94</v>
      </c>
      <c r="D71" s="247">
        <f t="shared" si="38"/>
        <v>0.12783793991690767</v>
      </c>
      <c r="E71" s="215">
        <f t="shared" si="39"/>
        <v>0.14005827282517491</v>
      </c>
      <c r="F71" s="52">
        <f t="shared" si="34"/>
        <v>-0.17154648199965611</v>
      </c>
      <c r="H71" s="19">
        <v>714.69</v>
      </c>
      <c r="I71" s="140">
        <v>502.55799999999999</v>
      </c>
      <c r="J71" s="214">
        <f t="shared" si="40"/>
        <v>9.7620456135812231E-2</v>
      </c>
      <c r="K71" s="215">
        <f t="shared" si="41"/>
        <v>8.2278098657163568E-2</v>
      </c>
      <c r="L71" s="52">
        <f t="shared" si="35"/>
        <v>-0.29681680169024338</v>
      </c>
      <c r="N71" s="40">
        <f t="shared" si="36"/>
        <v>5.5860468024573642</v>
      </c>
      <c r="O71" s="143">
        <f t="shared" si="37"/>
        <v>4.7413815876370355</v>
      </c>
      <c r="P71" s="52">
        <f t="shared" si="8"/>
        <v>-0.15120983491379825</v>
      </c>
    </row>
    <row r="72" spans="1:16" ht="20.100000000000001" customHeight="1" x14ac:dyDescent="0.25">
      <c r="A72" s="38" t="s">
        <v>173</v>
      </c>
      <c r="B72" s="19">
        <v>104.11</v>
      </c>
      <c r="C72" s="140">
        <v>177.47</v>
      </c>
      <c r="D72" s="247">
        <f t="shared" si="38"/>
        <v>1.040253233867632E-2</v>
      </c>
      <c r="E72" s="215">
        <f t="shared" si="39"/>
        <v>2.3450517650323407E-2</v>
      </c>
      <c r="F72" s="52">
        <f t="shared" si="34"/>
        <v>0.70463932379214289</v>
      </c>
      <c r="H72" s="19">
        <v>272.82100000000003</v>
      </c>
      <c r="I72" s="140">
        <v>464.68200000000002</v>
      </c>
      <c r="J72" s="214">
        <f t="shared" si="40"/>
        <v>3.7264982668609364E-2</v>
      </c>
      <c r="K72" s="215">
        <f t="shared" si="41"/>
        <v>7.6077092475312469E-2</v>
      </c>
      <c r="L72" s="52">
        <f t="shared" si="35"/>
        <v>0.70324865021387639</v>
      </c>
      <c r="N72" s="40">
        <f t="shared" si="36"/>
        <v>26.205071558928061</v>
      </c>
      <c r="O72" s="143">
        <f t="shared" si="37"/>
        <v>26.183693018538349</v>
      </c>
      <c r="P72" s="52">
        <f t="shared" ref="P72:P76" si="42">(O72-N72)/N72</f>
        <v>-8.1581690558018422E-4</v>
      </c>
    </row>
    <row r="73" spans="1:16" ht="20.100000000000001" customHeight="1" x14ac:dyDescent="0.25">
      <c r="A73" s="38" t="s">
        <v>177</v>
      </c>
      <c r="B73" s="19">
        <v>379.46</v>
      </c>
      <c r="C73" s="140">
        <v>396.8</v>
      </c>
      <c r="D73" s="247">
        <f t="shared" si="38"/>
        <v>3.7915137078418176E-2</v>
      </c>
      <c r="E73" s="215">
        <f t="shared" si="39"/>
        <v>5.2432328864869149E-2</v>
      </c>
      <c r="F73" s="52">
        <f t="shared" si="34"/>
        <v>4.5696516101829003E-2</v>
      </c>
      <c r="H73" s="19">
        <v>387.923</v>
      </c>
      <c r="I73" s="140">
        <v>278.15300000000002</v>
      </c>
      <c r="J73" s="214">
        <f t="shared" si="40"/>
        <v>5.2986917692387864E-2</v>
      </c>
      <c r="K73" s="215">
        <f t="shared" si="41"/>
        <v>4.5538823331408559E-2</v>
      </c>
      <c r="L73" s="52">
        <f t="shared" si="35"/>
        <v>-0.28296852725927563</v>
      </c>
      <c r="N73" s="40">
        <f t="shared" si="36"/>
        <v>10.223027460074842</v>
      </c>
      <c r="O73" s="143">
        <f t="shared" si="37"/>
        <v>7.0099042338709685</v>
      </c>
      <c r="P73" s="52">
        <f t="shared" si="42"/>
        <v>-0.31430251349245136</v>
      </c>
    </row>
    <row r="74" spans="1:16" ht="20.100000000000001" customHeight="1" x14ac:dyDescent="0.25">
      <c r="A74" s="38" t="s">
        <v>193</v>
      </c>
      <c r="B74" s="19">
        <v>90</v>
      </c>
      <c r="C74" s="140">
        <v>282.89999999999998</v>
      </c>
      <c r="D74" s="247">
        <f t="shared" si="38"/>
        <v>8.9926799585137718E-3</v>
      </c>
      <c r="E74" s="215">
        <f t="shared" si="39"/>
        <v>3.7381819142821272E-2</v>
      </c>
      <c r="F74" s="52">
        <f t="shared" si="34"/>
        <v>2.1433333333333331</v>
      </c>
      <c r="H74" s="19">
        <v>66.319999999999993</v>
      </c>
      <c r="I74" s="140">
        <v>250.93199999999999</v>
      </c>
      <c r="J74" s="214">
        <f t="shared" si="40"/>
        <v>9.0587368662316051E-3</v>
      </c>
      <c r="K74" s="215">
        <f t="shared" si="41"/>
        <v>4.1082238969908688E-2</v>
      </c>
      <c r="L74" s="52">
        <f t="shared" si="35"/>
        <v>2.7836550060313634</v>
      </c>
      <c r="N74" s="40">
        <f t="shared" si="36"/>
        <v>7.3688888888888879</v>
      </c>
      <c r="O74" s="143">
        <f t="shared" si="37"/>
        <v>8.8699893955461295</v>
      </c>
      <c r="P74" s="52">
        <f t="shared" si="42"/>
        <v>0.2037078492146438</v>
      </c>
    </row>
    <row r="75" spans="1:16" ht="20.100000000000001" customHeight="1" x14ac:dyDescent="0.25">
      <c r="A75" s="38" t="s">
        <v>191</v>
      </c>
      <c r="B75" s="19">
        <v>30.86</v>
      </c>
      <c r="C75" s="140">
        <v>177.3</v>
      </c>
      <c r="D75" s="247">
        <f t="shared" si="38"/>
        <v>3.0834900391081667E-3</v>
      </c>
      <c r="E75" s="215">
        <f t="shared" si="39"/>
        <v>2.3428054202977069E-2</v>
      </c>
      <c r="F75" s="52">
        <f t="shared" si="34"/>
        <v>4.7453013609850938</v>
      </c>
      <c r="H75" s="19">
        <v>23.498999999999999</v>
      </c>
      <c r="I75" s="140">
        <v>246.98099999999999</v>
      </c>
      <c r="J75" s="214">
        <f t="shared" si="40"/>
        <v>3.2097596142879447E-3</v>
      </c>
      <c r="K75" s="215">
        <f t="shared" si="41"/>
        <v>4.0435386730377221E-2</v>
      </c>
      <c r="L75" s="52">
        <f t="shared" si="35"/>
        <v>9.510277033065238</v>
      </c>
      <c r="N75" s="40">
        <f t="shared" si="36"/>
        <v>7.6147116007777065</v>
      </c>
      <c r="O75" s="143">
        <f t="shared" si="37"/>
        <v>13.930118443316413</v>
      </c>
      <c r="P75" s="52">
        <f t="shared" si="42"/>
        <v>0.82936914405185103</v>
      </c>
    </row>
    <row r="76" spans="1:16" ht="20.100000000000001" customHeight="1" x14ac:dyDescent="0.25">
      <c r="A76" s="38" t="s">
        <v>199</v>
      </c>
      <c r="B76" s="19">
        <v>116.97</v>
      </c>
      <c r="C76" s="140">
        <v>45.32</v>
      </c>
      <c r="D76" s="247">
        <f t="shared" si="38"/>
        <v>1.1687486386081733E-2</v>
      </c>
      <c r="E76" s="215">
        <f t="shared" si="39"/>
        <v>5.9884907866831396E-3</v>
      </c>
      <c r="F76" s="52">
        <f t="shared" si="34"/>
        <v>-0.6125502265538173</v>
      </c>
      <c r="H76" s="19">
        <v>127.752</v>
      </c>
      <c r="I76" s="140">
        <v>126.57899999999999</v>
      </c>
      <c r="J76" s="214">
        <f t="shared" si="40"/>
        <v>1.7449815321695115E-2</v>
      </c>
      <c r="K76" s="215">
        <f t="shared" si="41"/>
        <v>2.072333830110178E-2</v>
      </c>
      <c r="L76" s="52">
        <f t="shared" si="35"/>
        <v>-9.1818523389066466E-3</v>
      </c>
      <c r="N76" s="40">
        <f t="shared" si="36"/>
        <v>10.921774814054885</v>
      </c>
      <c r="O76" s="143">
        <f t="shared" si="37"/>
        <v>27.930052956751986</v>
      </c>
      <c r="P76" s="52">
        <f t="shared" si="42"/>
        <v>1.5572815254174339</v>
      </c>
    </row>
    <row r="77" spans="1:16" ht="20.100000000000001" customHeight="1" x14ac:dyDescent="0.25">
      <c r="A77" s="38" t="s">
        <v>159</v>
      </c>
      <c r="B77" s="19">
        <v>440.91</v>
      </c>
      <c r="C77" s="140">
        <v>269.18</v>
      </c>
      <c r="D77" s="247">
        <f t="shared" si="38"/>
        <v>4.4055139116758971E-2</v>
      </c>
      <c r="E77" s="215">
        <f t="shared" si="39"/>
        <v>3.556888680404606E-2</v>
      </c>
      <c r="F77" s="52">
        <f t="shared" si="34"/>
        <v>-0.38948991857748749</v>
      </c>
      <c r="H77" s="19">
        <v>204.429</v>
      </c>
      <c r="I77" s="140">
        <v>117.929</v>
      </c>
      <c r="J77" s="214">
        <f t="shared" si="40"/>
        <v>2.7923228570971969E-2</v>
      </c>
      <c r="K77" s="215">
        <f t="shared" si="41"/>
        <v>1.930717229959655E-2</v>
      </c>
      <c r="L77" s="52">
        <f t="shared" si="35"/>
        <v>-0.42312979078310808</v>
      </c>
      <c r="N77" s="40">
        <f t="shared" ref="N77:N78" si="43">(H77/B77)*10</f>
        <v>4.6365244607743072</v>
      </c>
      <c r="O77" s="143">
        <f t="shared" ref="O77:O78" si="44">(I77/C77)*10</f>
        <v>4.381046140129282</v>
      </c>
      <c r="P77" s="52">
        <f t="shared" ref="P77:P78" si="45">(O77-N77)/N77</f>
        <v>-5.5101255866632483E-2</v>
      </c>
    </row>
    <row r="78" spans="1:16" ht="20.100000000000001" customHeight="1" x14ac:dyDescent="0.25">
      <c r="A78" s="38" t="s">
        <v>175</v>
      </c>
      <c r="B78" s="19">
        <v>127.61</v>
      </c>
      <c r="C78" s="140">
        <v>90.18</v>
      </c>
      <c r="D78" s="247">
        <f t="shared" si="38"/>
        <v>1.2750620994510471E-2</v>
      </c>
      <c r="E78" s="215">
        <f t="shared" si="39"/>
        <v>1.1916198127605596E-2</v>
      </c>
      <c r="F78" s="52">
        <f t="shared" si="34"/>
        <v>-0.29331557088002502</v>
      </c>
      <c r="H78" s="19">
        <v>113.758</v>
      </c>
      <c r="I78" s="140">
        <v>80.603999999999999</v>
      </c>
      <c r="J78" s="214">
        <f t="shared" si="40"/>
        <v>1.5538356279082855E-2</v>
      </c>
      <c r="K78" s="215">
        <f t="shared" si="41"/>
        <v>1.3196375073448265E-2</v>
      </c>
      <c r="L78" s="52">
        <f t="shared" si="35"/>
        <v>-0.29144323915680653</v>
      </c>
      <c r="N78" s="40">
        <f t="shared" si="43"/>
        <v>8.9145051328265819</v>
      </c>
      <c r="O78" s="143">
        <f t="shared" si="44"/>
        <v>8.9381237524950095</v>
      </c>
      <c r="P78" s="52">
        <f t="shared" si="45"/>
        <v>2.6494594278099522E-3</v>
      </c>
    </row>
    <row r="79" spans="1:16" ht="20.100000000000001" customHeight="1" x14ac:dyDescent="0.25">
      <c r="A79" s="38" t="s">
        <v>197</v>
      </c>
      <c r="B79" s="19">
        <v>0.05</v>
      </c>
      <c r="C79" s="140">
        <v>80.959999999999994</v>
      </c>
      <c r="D79" s="247">
        <f t="shared" si="38"/>
        <v>4.9959333102854287E-6</v>
      </c>
      <c r="E79" s="215">
        <f t="shared" si="39"/>
        <v>1.0697886453880558E-2</v>
      </c>
      <c r="F79" s="52">
        <f t="shared" si="34"/>
        <v>1618.1999999999998</v>
      </c>
      <c r="H79" s="19">
        <v>0.184</v>
      </c>
      <c r="I79" s="140">
        <v>62.366</v>
      </c>
      <c r="J79" s="214">
        <f t="shared" si="40"/>
        <v>2.5132804333332559E-5</v>
      </c>
      <c r="K79" s="215">
        <f t="shared" si="41"/>
        <v>1.0210475011546257E-2</v>
      </c>
      <c r="L79" s="52">
        <f t="shared" ref="L79:L80" si="46">(I79-H79)/H79</f>
        <v>337.94565217391306</v>
      </c>
      <c r="N79" s="40">
        <f t="shared" ref="N79:N80" si="47">(H79/B79)*10</f>
        <v>36.799999999999997</v>
      </c>
      <c r="O79" s="143">
        <f t="shared" ref="O79:O80" si="48">(I79/C79)*10</f>
        <v>7.7033102766798418</v>
      </c>
      <c r="P79" s="52">
        <f t="shared" ref="P79:P80" si="49">(O79-N79)/N79</f>
        <v>-0.79067091639456943</v>
      </c>
    </row>
    <row r="80" spans="1:16" ht="20.100000000000001" customHeight="1" x14ac:dyDescent="0.25">
      <c r="A80" s="38" t="s">
        <v>176</v>
      </c>
      <c r="B80" s="19">
        <v>37.799999999999997</v>
      </c>
      <c r="C80" s="140">
        <v>52.61</v>
      </c>
      <c r="D80" s="247">
        <f t="shared" si="38"/>
        <v>3.776925582575784E-3</v>
      </c>
      <c r="E80" s="215">
        <f t="shared" si="39"/>
        <v>6.9517762640644298E-3</v>
      </c>
      <c r="F80" s="52">
        <f t="shared" si="34"/>
        <v>0.39179894179894187</v>
      </c>
      <c r="H80" s="19">
        <v>18.437999999999999</v>
      </c>
      <c r="I80" s="140">
        <v>55.951999999999998</v>
      </c>
      <c r="J80" s="214">
        <f t="shared" si="40"/>
        <v>2.5184709037934009E-3</v>
      </c>
      <c r="K80" s="215">
        <f t="shared" si="41"/>
        <v>9.1603838284648065E-3</v>
      </c>
      <c r="L80" s="52">
        <f t="shared" si="46"/>
        <v>2.0346024514589436</v>
      </c>
      <c r="N80" s="40">
        <f t="shared" si="47"/>
        <v>4.8777777777777782</v>
      </c>
      <c r="O80" s="143">
        <f t="shared" si="48"/>
        <v>10.63524044858392</v>
      </c>
      <c r="P80" s="52">
        <f t="shared" si="49"/>
        <v>1.1803454222609402</v>
      </c>
    </row>
    <row r="81" spans="1:16" ht="20.100000000000001" customHeight="1" x14ac:dyDescent="0.25">
      <c r="A81" s="38" t="s">
        <v>196</v>
      </c>
      <c r="B81" s="19">
        <v>67.83</v>
      </c>
      <c r="C81" s="140">
        <v>82.62</v>
      </c>
      <c r="D81" s="247">
        <f t="shared" si="38"/>
        <v>6.7774831287332124E-3</v>
      </c>
      <c r="E81" s="215">
        <f t="shared" si="39"/>
        <v>1.0917235410321293E-2</v>
      </c>
      <c r="F81" s="52">
        <f t="shared" si="34"/>
        <v>0.21804511278195499</v>
      </c>
      <c r="H81" s="19">
        <v>47.216999999999999</v>
      </c>
      <c r="I81" s="140">
        <v>50.671999999999997</v>
      </c>
      <c r="J81" s="214">
        <f t="shared" si="40"/>
        <v>6.4494327293856714E-3</v>
      </c>
      <c r="K81" s="215">
        <f t="shared" si="41"/>
        <v>8.2959495524014982E-3</v>
      </c>
      <c r="L81" s="52">
        <f t="shared" si="35"/>
        <v>7.3172797932947842E-2</v>
      </c>
      <c r="N81" s="40">
        <f t="shared" ref="N81" si="50">(H81/B81)*10</f>
        <v>6.9610791685095084</v>
      </c>
      <c r="O81" s="143">
        <f t="shared" ref="O81" si="51">(I81/C81)*10</f>
        <v>6.133139675623335</v>
      </c>
      <c r="P81" s="52">
        <f t="shared" ref="P81" si="52">(O81-N81)/N81</f>
        <v>-0.11893838194393788</v>
      </c>
    </row>
    <row r="82" spans="1:16" ht="20.100000000000001" customHeight="1" x14ac:dyDescent="0.25">
      <c r="A82" s="38" t="s">
        <v>219</v>
      </c>
      <c r="B82" s="19">
        <v>89.55</v>
      </c>
      <c r="C82" s="140">
        <v>77.760000000000005</v>
      </c>
      <c r="D82" s="247">
        <f t="shared" si="38"/>
        <v>8.9477165587212026E-3</v>
      </c>
      <c r="E82" s="215">
        <f t="shared" si="39"/>
        <v>1.02750450920671E-2</v>
      </c>
      <c r="F82" s="52">
        <f t="shared" si="34"/>
        <v>-0.13165829145728636</v>
      </c>
      <c r="H82" s="19">
        <v>37.56</v>
      </c>
      <c r="I82" s="140">
        <v>42.670999999999999</v>
      </c>
      <c r="J82" s="214">
        <f t="shared" si="40"/>
        <v>5.1303702758694076E-3</v>
      </c>
      <c r="K82" s="215">
        <f t="shared" si="41"/>
        <v>6.986036930662385E-3</v>
      </c>
      <c r="L82" s="52">
        <f t="shared" si="35"/>
        <v>0.13607561235356755</v>
      </c>
      <c r="N82" s="40">
        <f t="shared" ref="N82" si="53">(H82/B82)*10</f>
        <v>4.1943048576214412</v>
      </c>
      <c r="O82" s="143">
        <f t="shared" ref="O82" si="54">(I82/C82)*10</f>
        <v>5.4875257201646086</v>
      </c>
      <c r="P82" s="52">
        <f t="shared" ref="P82" si="55">(O82-N82)/N82</f>
        <v>0.30832781746736054</v>
      </c>
    </row>
    <row r="83" spans="1:16" ht="20.100000000000001" customHeight="1" x14ac:dyDescent="0.25">
      <c r="A83" s="38" t="s">
        <v>178</v>
      </c>
      <c r="B83" s="19">
        <v>211.04</v>
      </c>
      <c r="C83" s="140">
        <v>37.24</v>
      </c>
      <c r="D83" s="247">
        <f t="shared" si="38"/>
        <v>2.1086835316052738E-2</v>
      </c>
      <c r="E83" s="215">
        <f t="shared" si="39"/>
        <v>4.9208163481041511E-3</v>
      </c>
      <c r="F83" s="52">
        <f t="shared" si="34"/>
        <v>-0.82354056103108408</v>
      </c>
      <c r="H83" s="19">
        <v>152.798</v>
      </c>
      <c r="I83" s="140">
        <v>29.315000000000001</v>
      </c>
      <c r="J83" s="214">
        <f t="shared" si="40"/>
        <v>2.0870881720242113E-2</v>
      </c>
      <c r="K83" s="215">
        <f t="shared" si="41"/>
        <v>4.7994111368931556E-3</v>
      </c>
      <c r="L83" s="52">
        <f t="shared" ref="L83" si="56">(I83-H83)/H83</f>
        <v>-0.80814539457322743</v>
      </c>
      <c r="N83" s="40">
        <f t="shared" ref="N83" si="57">(H83/B83)*10</f>
        <v>7.2402388172858236</v>
      </c>
      <c r="O83" s="143">
        <f t="shared" ref="O83" si="58">(I83/C83)*10</f>
        <v>7.8719119226638021</v>
      </c>
      <c r="P83" s="52">
        <f t="shared" ref="P83" si="59">(O83-N83)/N83</f>
        <v>8.7244788648391053E-2</v>
      </c>
    </row>
    <row r="84" spans="1:16" ht="20.100000000000001" customHeight="1" x14ac:dyDescent="0.25">
      <c r="A84" s="38" t="s">
        <v>200</v>
      </c>
      <c r="B84" s="19">
        <v>9.8800000000000008</v>
      </c>
      <c r="C84" s="140">
        <v>24.92</v>
      </c>
      <c r="D84" s="247">
        <f t="shared" si="38"/>
        <v>9.8719642211240089E-4</v>
      </c>
      <c r="E84" s="215">
        <f t="shared" si="39"/>
        <v>3.2928771051223267E-3</v>
      </c>
      <c r="F84" s="52">
        <f t="shared" si="34"/>
        <v>1.5222672064777327</v>
      </c>
      <c r="H84" s="19">
        <v>8.3510000000000009</v>
      </c>
      <c r="I84" s="140">
        <v>28.800999999999998</v>
      </c>
      <c r="J84" s="214">
        <f t="shared" si="40"/>
        <v>1.1406741792807623E-3</v>
      </c>
      <c r="K84" s="215">
        <f t="shared" si="41"/>
        <v>4.7152597698672952E-3</v>
      </c>
      <c r="L84" s="52">
        <f t="shared" ref="L84:L93" si="60">(I84-H84)/H84</f>
        <v>2.4488085259250383</v>
      </c>
      <c r="N84" s="40">
        <f t="shared" ref="N84:N90" si="61">(H84/B84)*10</f>
        <v>8.4524291497975703</v>
      </c>
      <c r="O84" s="143">
        <f t="shared" ref="O84:O90" si="62">(I84/C84)*10</f>
        <v>11.557383627608345</v>
      </c>
      <c r="P84" s="52">
        <f t="shared" ref="P84:P90" si="63">(O84-N84)/N84</f>
        <v>0.36734463226883557</v>
      </c>
    </row>
    <row r="85" spans="1:16" ht="20.100000000000001" customHeight="1" x14ac:dyDescent="0.25">
      <c r="A85" s="38" t="s">
        <v>228</v>
      </c>
      <c r="B85" s="19"/>
      <c r="C85" s="140">
        <v>33.119999999999997</v>
      </c>
      <c r="D85" s="247">
        <f t="shared" si="38"/>
        <v>0</v>
      </c>
      <c r="E85" s="215">
        <f t="shared" si="39"/>
        <v>4.37640809476932E-3</v>
      </c>
      <c r="F85" s="52"/>
      <c r="H85" s="19"/>
      <c r="I85" s="140">
        <v>25.065000000000001</v>
      </c>
      <c r="J85" s="214">
        <f t="shared" si="40"/>
        <v>0</v>
      </c>
      <c r="K85" s="215">
        <f t="shared" si="41"/>
        <v>4.1036070321073493E-3</v>
      </c>
      <c r="L85" s="52"/>
      <c r="N85" s="40"/>
      <c r="O85" s="143">
        <f t="shared" si="62"/>
        <v>7.5679347826086962</v>
      </c>
      <c r="P85" s="52"/>
    </row>
    <row r="86" spans="1:16" ht="20.100000000000001" customHeight="1" x14ac:dyDescent="0.25">
      <c r="A86" s="38" t="s">
        <v>216</v>
      </c>
      <c r="B86" s="19">
        <v>3.1</v>
      </c>
      <c r="C86" s="140">
        <v>21.68</v>
      </c>
      <c r="D86" s="247">
        <f t="shared" si="38"/>
        <v>3.0974786523769662E-4</v>
      </c>
      <c r="E86" s="215">
        <f t="shared" si="39"/>
        <v>2.8647502262861974E-3</v>
      </c>
      <c r="F86" s="52">
        <f t="shared" si="34"/>
        <v>5.9935483870967738</v>
      </c>
      <c r="H86" s="19">
        <v>2.5779999999999998</v>
      </c>
      <c r="I86" s="140">
        <v>24.23</v>
      </c>
      <c r="J86" s="214">
        <f t="shared" si="40"/>
        <v>3.5213244332245292E-4</v>
      </c>
      <c r="K86" s="215">
        <f t="shared" si="41"/>
        <v>3.9669019903435495E-3</v>
      </c>
      <c r="L86" s="52">
        <f t="shared" si="60"/>
        <v>8.3987587276958884</v>
      </c>
      <c r="N86" s="40">
        <f t="shared" si="61"/>
        <v>8.3161290322580648</v>
      </c>
      <c r="O86" s="143">
        <f t="shared" si="62"/>
        <v>11.176199261992622</v>
      </c>
      <c r="P86" s="52">
        <f t="shared" si="63"/>
        <v>0.34391845276094363</v>
      </c>
    </row>
    <row r="87" spans="1:16" ht="20.100000000000001" customHeight="1" x14ac:dyDescent="0.25">
      <c r="A87" s="38" t="s">
        <v>202</v>
      </c>
      <c r="B87" s="19">
        <v>21.7</v>
      </c>
      <c r="C87" s="140">
        <v>21.58</v>
      </c>
      <c r="D87" s="247">
        <f t="shared" si="38"/>
        <v>2.168235056663876E-3</v>
      </c>
      <c r="E87" s="215">
        <f t="shared" si="39"/>
        <v>2.8515364337295267E-3</v>
      </c>
      <c r="F87" s="52">
        <f t="shared" si="34"/>
        <v>-5.5299539170507372E-3</v>
      </c>
      <c r="H87" s="19">
        <v>14.669</v>
      </c>
      <c r="I87" s="140">
        <v>23.751000000000001</v>
      </c>
      <c r="J87" s="214">
        <f t="shared" si="40"/>
        <v>2.0036581889437792E-3</v>
      </c>
      <c r="K87" s="215">
        <f t="shared" si="41"/>
        <v>3.8884807747688668E-3</v>
      </c>
      <c r="L87" s="52">
        <f t="shared" si="60"/>
        <v>0.61912877496761887</v>
      </c>
      <c r="N87" s="40">
        <f t="shared" si="61"/>
        <v>6.7599078341013827</v>
      </c>
      <c r="O87" s="143">
        <f t="shared" si="62"/>
        <v>11.006024096385543</v>
      </c>
      <c r="P87" s="52">
        <f t="shared" si="63"/>
        <v>0.62813227139932015</v>
      </c>
    </row>
    <row r="88" spans="1:16" ht="20.100000000000001" customHeight="1" x14ac:dyDescent="0.25">
      <c r="A88" s="38" t="s">
        <v>158</v>
      </c>
      <c r="B88" s="19">
        <v>9.4499999999999993</v>
      </c>
      <c r="C88" s="140">
        <v>31.19</v>
      </c>
      <c r="D88" s="247">
        <f t="shared" si="38"/>
        <v>9.4423139564394601E-4</v>
      </c>
      <c r="E88" s="215">
        <f t="shared" si="39"/>
        <v>4.1213818984255765E-3</v>
      </c>
      <c r="F88" s="52">
        <f t="shared" si="34"/>
        <v>2.3005291005291011</v>
      </c>
      <c r="H88" s="19">
        <v>6.7050000000000001</v>
      </c>
      <c r="I88" s="140">
        <v>20.821999999999999</v>
      </c>
      <c r="J88" s="214">
        <f t="shared" si="40"/>
        <v>9.1584485355975453E-4</v>
      </c>
      <c r="K88" s="215">
        <f t="shared" si="41"/>
        <v>3.4089489576117778E-3</v>
      </c>
      <c r="L88" s="52">
        <f t="shared" si="60"/>
        <v>2.1054436987322891</v>
      </c>
      <c r="N88" s="40">
        <f t="shared" si="61"/>
        <v>7.0952380952380958</v>
      </c>
      <c r="O88" s="143">
        <f t="shared" si="62"/>
        <v>6.675857646681628</v>
      </c>
      <c r="P88" s="52">
        <f t="shared" si="63"/>
        <v>-5.9107311541515599E-2</v>
      </c>
    </row>
    <row r="89" spans="1:16" ht="20.100000000000001" customHeight="1" x14ac:dyDescent="0.25">
      <c r="A89" s="38" t="s">
        <v>210</v>
      </c>
      <c r="B89" s="19">
        <v>94.94</v>
      </c>
      <c r="C89" s="140">
        <v>39.869999999999997</v>
      </c>
      <c r="D89" s="247">
        <f t="shared" si="38"/>
        <v>9.4862781695699717E-3</v>
      </c>
      <c r="E89" s="215">
        <f t="shared" si="39"/>
        <v>5.2683390923445889E-3</v>
      </c>
      <c r="F89" s="52">
        <f t="shared" si="34"/>
        <v>-0.58005055824731411</v>
      </c>
      <c r="H89" s="19">
        <v>45.85</v>
      </c>
      <c r="I89" s="140">
        <v>19.745000000000001</v>
      </c>
      <c r="J89" s="214">
        <f t="shared" si="40"/>
        <v>6.2627123841483582E-3</v>
      </c>
      <c r="K89" s="215">
        <f t="shared" si="41"/>
        <v>3.2326240115284105E-3</v>
      </c>
      <c r="L89" s="52">
        <f t="shared" si="60"/>
        <v>-0.56935659760087243</v>
      </c>
      <c r="N89" s="40">
        <f t="shared" si="61"/>
        <v>4.829365915314936</v>
      </c>
      <c r="O89" s="143">
        <f t="shared" si="62"/>
        <v>4.9523451216453482</v>
      </c>
      <c r="P89" s="52">
        <f t="shared" si="63"/>
        <v>2.5464876442768462E-2</v>
      </c>
    </row>
    <row r="90" spans="1:16" ht="20.100000000000001" customHeight="1" x14ac:dyDescent="0.25">
      <c r="A90" s="38" t="s">
        <v>229</v>
      </c>
      <c r="B90" s="19">
        <v>51.17</v>
      </c>
      <c r="C90" s="140">
        <v>19.420000000000002</v>
      </c>
      <c r="D90" s="247">
        <f t="shared" si="38"/>
        <v>5.1128381497461076E-3</v>
      </c>
      <c r="E90" s="215">
        <f t="shared" si="39"/>
        <v>2.5661185145054409E-3</v>
      </c>
      <c r="F90" s="52">
        <f t="shared" si="34"/>
        <v>-0.62048075043971074</v>
      </c>
      <c r="H90" s="19">
        <v>60.619</v>
      </c>
      <c r="I90" s="140">
        <v>17.100999999999999</v>
      </c>
      <c r="J90" s="214">
        <f t="shared" si="40"/>
        <v>8.2800297058819913E-3</v>
      </c>
      <c r="K90" s="215">
        <f t="shared" si="41"/>
        <v>2.7997519990451934E-3</v>
      </c>
      <c r="L90" s="52">
        <f t="shared" si="60"/>
        <v>-0.71789372968871146</v>
      </c>
      <c r="N90" s="40">
        <f t="shared" si="61"/>
        <v>11.84658979871018</v>
      </c>
      <c r="O90" s="143">
        <f t="shared" si="62"/>
        <v>8.8058702368692057</v>
      </c>
      <c r="P90" s="52">
        <f t="shared" si="63"/>
        <v>-0.25667467292334534</v>
      </c>
    </row>
    <row r="91" spans="1:16" ht="20.100000000000001" customHeight="1" x14ac:dyDescent="0.25">
      <c r="A91" s="38" t="s">
        <v>204</v>
      </c>
      <c r="B91" s="19">
        <v>5.99</v>
      </c>
      <c r="C91" s="140">
        <v>17.55</v>
      </c>
      <c r="D91" s="247">
        <f t="shared" si="38"/>
        <v>5.9851281057219437E-4</v>
      </c>
      <c r="E91" s="215">
        <f t="shared" si="39"/>
        <v>2.3190205936956996E-3</v>
      </c>
      <c r="F91" s="52">
        <f t="shared" si="34"/>
        <v>1.9298831385642738</v>
      </c>
      <c r="H91" s="19">
        <v>4.9450000000000003</v>
      </c>
      <c r="I91" s="140">
        <v>12.176</v>
      </c>
      <c r="J91" s="214">
        <f t="shared" si="40"/>
        <v>6.7544411645831259E-4</v>
      </c>
      <c r="K91" s="215">
        <f t="shared" si="41"/>
        <v>1.9934378305581121E-3</v>
      </c>
      <c r="L91" s="52">
        <f t="shared" si="60"/>
        <v>1.4622851365015166</v>
      </c>
      <c r="N91" s="40">
        <f t="shared" ref="N91:N93" si="64">(H91/B91)*10</f>
        <v>8.2554257095158601</v>
      </c>
      <c r="O91" s="143">
        <f t="shared" ref="O91:O94" si="65">(I91/C91)*10</f>
        <v>6.9378917378917384</v>
      </c>
      <c r="P91" s="52">
        <f t="shared" ref="P91:P93" si="66">(O91-N91)/N91</f>
        <v>-0.15959612719976721</v>
      </c>
    </row>
    <row r="92" spans="1:16" ht="20.100000000000001" customHeight="1" x14ac:dyDescent="0.25">
      <c r="A92" s="38" t="s">
        <v>230</v>
      </c>
      <c r="B92" s="19">
        <v>0.04</v>
      </c>
      <c r="C92" s="140">
        <v>10.49</v>
      </c>
      <c r="D92" s="247">
        <f t="shared" si="38"/>
        <v>3.9967466482283432E-6</v>
      </c>
      <c r="E92" s="215">
        <f t="shared" si="39"/>
        <v>1.3861268391947513E-3</v>
      </c>
      <c r="F92" s="52">
        <f t="shared" si="34"/>
        <v>261.25</v>
      </c>
      <c r="H92" s="19">
        <v>2.1000000000000001E-2</v>
      </c>
      <c r="I92" s="140">
        <v>11.541</v>
      </c>
      <c r="J92" s="214">
        <f t="shared" si="40"/>
        <v>2.8684178858694771E-6</v>
      </c>
      <c r="K92" s="215">
        <f t="shared" si="41"/>
        <v>1.8894765113724682E-3</v>
      </c>
      <c r="L92" s="52">
        <f t="shared" si="60"/>
        <v>548.57142857142856</v>
      </c>
      <c r="N92" s="40">
        <f t="shared" si="64"/>
        <v>5.25</v>
      </c>
      <c r="O92" s="143">
        <f t="shared" si="65"/>
        <v>11.001906577693042</v>
      </c>
      <c r="P92" s="52">
        <f t="shared" si="66"/>
        <v>1.0956012528939127</v>
      </c>
    </row>
    <row r="93" spans="1:16" ht="20.100000000000001" customHeight="1" x14ac:dyDescent="0.25">
      <c r="A93" s="38" t="s">
        <v>222</v>
      </c>
      <c r="B93" s="19">
        <v>11.75</v>
      </c>
      <c r="C93" s="140">
        <v>11.85</v>
      </c>
      <c r="D93" s="247">
        <f t="shared" si="38"/>
        <v>1.1740443279170758E-3</v>
      </c>
      <c r="E93" s="215">
        <f t="shared" si="39"/>
        <v>1.5658344179654722E-3</v>
      </c>
      <c r="F93" s="52">
        <f t="shared" si="34"/>
        <v>8.5106382978723093E-3</v>
      </c>
      <c r="H93" s="19">
        <v>15.81</v>
      </c>
      <c r="I93" s="140">
        <v>9.9920000000000009</v>
      </c>
      <c r="J93" s="214">
        <f t="shared" si="40"/>
        <v>2.1595088940760208E-3</v>
      </c>
      <c r="K93" s="215">
        <f t="shared" si="41"/>
        <v>1.6358763800046533E-3</v>
      </c>
      <c r="L93" s="52">
        <f t="shared" si="60"/>
        <v>-0.36799493991144844</v>
      </c>
      <c r="N93" s="40">
        <f t="shared" si="64"/>
        <v>13.455319148936171</v>
      </c>
      <c r="O93" s="143">
        <f t="shared" si="65"/>
        <v>8.4320675105485243</v>
      </c>
      <c r="P93" s="52">
        <f t="shared" si="66"/>
        <v>-0.37332831594595095</v>
      </c>
    </row>
    <row r="94" spans="1:16" ht="20.100000000000001" customHeight="1" x14ac:dyDescent="0.25">
      <c r="A94" s="38" t="s">
        <v>225</v>
      </c>
      <c r="B94" s="19"/>
      <c r="C94" s="140">
        <v>10.85</v>
      </c>
      <c r="D94" s="247">
        <f t="shared" si="38"/>
        <v>0</v>
      </c>
      <c r="E94" s="215">
        <f t="shared" si="39"/>
        <v>1.4336964923987658E-3</v>
      </c>
      <c r="F94" s="52"/>
      <c r="H94" s="19"/>
      <c r="I94" s="140">
        <v>8.99</v>
      </c>
      <c r="J94" s="214">
        <f t="shared" si="40"/>
        <v>0</v>
      </c>
      <c r="K94" s="215">
        <f t="shared" ref="K94" si="67">I94/$I$96</f>
        <v>1.4718303298880935E-3</v>
      </c>
      <c r="L94" s="52"/>
      <c r="N94" s="40"/>
      <c r="O94" s="143">
        <f t="shared" si="65"/>
        <v>8.2857142857142865</v>
      </c>
      <c r="P94" s="52"/>
    </row>
    <row r="95" spans="1:16" ht="20.100000000000001" customHeight="1" thickBot="1" x14ac:dyDescent="0.3">
      <c r="A95" s="8" t="s">
        <v>17</v>
      </c>
      <c r="B95" s="19">
        <f>B96-SUM(B68:B94)</f>
        <v>831.79999999999563</v>
      </c>
      <c r="C95" s="142">
        <f>C96-SUM(C68:C94)</f>
        <v>68.6299999999992</v>
      </c>
      <c r="D95" s="247">
        <f t="shared" si="38"/>
        <v>8.3112346549907956E-2</v>
      </c>
      <c r="E95" s="215">
        <f t="shared" si="39"/>
        <v>9.0686258316429631E-3</v>
      </c>
      <c r="F95" s="52">
        <f>(C95-B95)/B95</f>
        <v>-0.91749218562154422</v>
      </c>
      <c r="H95" s="19">
        <f>H96-SUM(H68:H94)</f>
        <v>492.00700000000052</v>
      </c>
      <c r="I95" s="142">
        <f>I96-SUM(I68:I94)</f>
        <v>47.253999999999905</v>
      </c>
      <c r="J95" s="214">
        <f t="shared" si="40"/>
        <v>6.7203889465380251E-2</v>
      </c>
      <c r="K95" s="215">
        <f t="shared" si="41"/>
        <v>7.7363593335408052E-3</v>
      </c>
      <c r="L95" s="52">
        <f>(I95-H95)/H95</f>
        <v>-0.90395665102325806</v>
      </c>
      <c r="N95" s="40">
        <f t="shared" si="36"/>
        <v>5.9149675402741417</v>
      </c>
      <c r="O95" s="143">
        <f t="shared" si="37"/>
        <v>6.8853271164214567</v>
      </c>
      <c r="P95" s="52">
        <f>(O95-N95)/N95</f>
        <v>0.16405154712012868</v>
      </c>
    </row>
    <row r="96" spans="1:16" ht="26.25" customHeight="1" thickBot="1" x14ac:dyDescent="0.3">
      <c r="A96" s="12" t="s">
        <v>18</v>
      </c>
      <c r="B96" s="12">
        <v>10008.139999999998</v>
      </c>
      <c r="C96" s="302">
        <v>7567.85</v>
      </c>
      <c r="D96" s="243">
        <f>SUM(D68:D95)</f>
        <v>0.99999999999999944</v>
      </c>
      <c r="E96" s="244">
        <f>SUM(E68:E95)</f>
        <v>0.99999999999999956</v>
      </c>
      <c r="F96" s="57">
        <f>(C96-B96)/B96</f>
        <v>-0.2438305219551283</v>
      </c>
      <c r="G96" s="1"/>
      <c r="H96" s="17">
        <v>7321.1089999999995</v>
      </c>
      <c r="I96" s="145">
        <v>6108.0409999999993</v>
      </c>
      <c r="J96" s="255">
        <f t="shared" si="40"/>
        <v>1</v>
      </c>
      <c r="K96" s="244">
        <f t="shared" si="41"/>
        <v>1</v>
      </c>
      <c r="L96" s="57">
        <f>(I96-H96)/H96</f>
        <v>-0.16569456895123408</v>
      </c>
      <c r="M96" s="1"/>
      <c r="N96" s="37">
        <f t="shared" si="36"/>
        <v>7.3151544642660884</v>
      </c>
      <c r="O96" s="150">
        <f t="shared" si="37"/>
        <v>8.0710386701639152</v>
      </c>
      <c r="P96" s="57">
        <f>(O96-N96)/N96</f>
        <v>0.10333127066424329</v>
      </c>
    </row>
  </sheetData>
  <mergeCells count="33">
    <mergeCell ref="A4:A6"/>
    <mergeCell ref="B4:C4"/>
    <mergeCell ref="D4:E4"/>
    <mergeCell ref="H4:I4"/>
    <mergeCell ref="N4:O4"/>
    <mergeCell ref="B5:C5"/>
    <mergeCell ref="D5:E5"/>
    <mergeCell ref="H5:I5"/>
    <mergeCell ref="J5:K5"/>
    <mergeCell ref="N5:O5"/>
    <mergeCell ref="J4:K4"/>
    <mergeCell ref="A36:A38"/>
    <mergeCell ref="B36:C36"/>
    <mergeCell ref="D36:E36"/>
    <mergeCell ref="H36:I36"/>
    <mergeCell ref="N65:O65"/>
    <mergeCell ref="N36:O36"/>
    <mergeCell ref="B37:C37"/>
    <mergeCell ref="D37:E37"/>
    <mergeCell ref="H37:I37"/>
    <mergeCell ref="J37:K37"/>
    <mergeCell ref="N37:O37"/>
    <mergeCell ref="J36:K36"/>
    <mergeCell ref="N66:O66"/>
    <mergeCell ref="A65:A67"/>
    <mergeCell ref="B65:C65"/>
    <mergeCell ref="D65:E65"/>
    <mergeCell ref="H65:I65"/>
    <mergeCell ref="J65:K65"/>
    <mergeCell ref="B66:C66"/>
    <mergeCell ref="D66:E66"/>
    <mergeCell ref="H66:I66"/>
    <mergeCell ref="J66:K66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ignoredErrors>
    <ignoredError sqref="L57 F57 F54:F55 D39:E44 D68:F76 J68:K85 F32:G32 D7:E12 J7:K13 J39:K42 F28:G31 J28:P31 F33:G33 J33:P33 D90:E90 D89:E89 D82:E83 D81:E81 D85:E88 D84:E84 D80:F80 D79:E79 D78:F78 D77:E77 J32:P32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BEBBA2CF-A6C0-4D13-A2AD-6DF30C718B0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F7:F33 L7:L33 P7:P33</xm:sqref>
        </x14:conditionalFormatting>
        <x14:conditionalFormatting xmlns:xm="http://schemas.microsoft.com/office/excel/2006/main">
          <x14:cfRule type="iconSet" priority="4" id="{DBA05C0D-4BA9-4699-BC3D-871947F9DF6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1" id="{5B3B48C3-9834-4B17-9920-5F237F546FF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  <x14:conditionalFormatting xmlns:xm="http://schemas.microsoft.com/office/excel/2006/main">
          <x14:cfRule type="iconSet" priority="317" id="{346FFA6F-B3E0-424E-8682-3E3E6E1A03E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  <x14:conditionalFormatting xmlns:xm="http://schemas.microsoft.com/office/excel/2006/main">
          <x14:cfRule type="iconSet" priority="322" id="{56912308-91EB-4958-8F67-E6C28FB1DF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Folha20">
    <pageSetUpPr fitToPage="1"/>
  </sheetPr>
  <dimension ref="A1:R8"/>
  <sheetViews>
    <sheetView showGridLines="0" workbookViewId="0">
      <selection activeCell="J14" sqref="J14"/>
    </sheetView>
  </sheetViews>
  <sheetFormatPr defaultRowHeight="15" x14ac:dyDescent="0.25"/>
  <cols>
    <col min="1" max="1" width="2.85546875" customWidth="1"/>
    <col min="2" max="2" width="2.28515625" customWidth="1"/>
    <col min="3" max="3" width="22" customWidth="1"/>
    <col min="8" max="8" width="10.85546875" customWidth="1"/>
    <col min="9" max="9" width="2.140625" customWidth="1"/>
    <col min="14" max="14" width="10.85546875" customWidth="1"/>
    <col min="15" max="15" width="2.140625" customWidth="1"/>
    <col min="18" max="18" width="10.85546875" customWidth="1"/>
  </cols>
  <sheetData>
    <row r="1" spans="1:18" ht="15.75" x14ac:dyDescent="0.25">
      <c r="A1" s="4" t="s">
        <v>123</v>
      </c>
    </row>
    <row r="2" spans="1:18" ht="15.75" thickBot="1" x14ac:dyDescent="0.3"/>
    <row r="3" spans="1:18" x14ac:dyDescent="0.25">
      <c r="A3" s="337" t="s">
        <v>16</v>
      </c>
      <c r="B3" s="330"/>
      <c r="C3" s="330"/>
      <c r="D3" s="352" t="s">
        <v>1</v>
      </c>
      <c r="E3" s="350"/>
      <c r="F3" s="352" t="s">
        <v>104</v>
      </c>
      <c r="G3" s="350"/>
      <c r="H3" s="130" t="s">
        <v>0</v>
      </c>
      <c r="J3" s="354" t="s">
        <v>19</v>
      </c>
      <c r="K3" s="350"/>
      <c r="L3" s="348" t="s">
        <v>104</v>
      </c>
      <c r="M3" s="349"/>
      <c r="N3" s="130" t="s">
        <v>0</v>
      </c>
      <c r="P3" s="360" t="s">
        <v>22</v>
      </c>
      <c r="Q3" s="350"/>
      <c r="R3" s="130" t="s">
        <v>0</v>
      </c>
    </row>
    <row r="4" spans="1:18" x14ac:dyDescent="0.25">
      <c r="A4" s="351"/>
      <c r="B4" s="331"/>
      <c r="C4" s="331"/>
      <c r="D4" s="355" t="s">
        <v>56</v>
      </c>
      <c r="E4" s="357"/>
      <c r="F4" s="355" t="str">
        <f>D4</f>
        <v>jan</v>
      </c>
      <c r="G4" s="357"/>
      <c r="H4" s="131" t="s">
        <v>136</v>
      </c>
      <c r="J4" s="358" t="str">
        <f>D4</f>
        <v>jan</v>
      </c>
      <c r="K4" s="357"/>
      <c r="L4" s="359" t="str">
        <f>D4</f>
        <v>jan</v>
      </c>
      <c r="M4" s="347"/>
      <c r="N4" s="131" t="str">
        <f>H4</f>
        <v>2023/2022</v>
      </c>
      <c r="P4" s="358" t="str">
        <f>D4</f>
        <v>jan</v>
      </c>
      <c r="Q4" s="356"/>
      <c r="R4" s="131" t="str">
        <f>N4</f>
        <v>2023/2022</v>
      </c>
    </row>
    <row r="5" spans="1:18" ht="19.5" customHeight="1" thickBot="1" x14ac:dyDescent="0.3">
      <c r="A5" s="338"/>
      <c r="B5" s="361"/>
      <c r="C5" s="361"/>
      <c r="D5" s="99">
        <v>2022</v>
      </c>
      <c r="E5" s="160">
        <v>2023</v>
      </c>
      <c r="F5" s="99">
        <f>D5</f>
        <v>2022</v>
      </c>
      <c r="G5" s="134">
        <f>E5</f>
        <v>2023</v>
      </c>
      <c r="H5" s="166" t="s">
        <v>1</v>
      </c>
      <c r="J5" s="25">
        <f>D5</f>
        <v>2022</v>
      </c>
      <c r="K5" s="134">
        <f>E5</f>
        <v>2023</v>
      </c>
      <c r="L5" s="159">
        <f>F5</f>
        <v>2022</v>
      </c>
      <c r="M5" s="144">
        <f>G5</f>
        <v>2023</v>
      </c>
      <c r="N5" s="259">
        <v>1000</v>
      </c>
      <c r="P5" s="25">
        <f>D5</f>
        <v>2022</v>
      </c>
      <c r="Q5" s="134">
        <f>E5</f>
        <v>2023</v>
      </c>
      <c r="R5" s="166"/>
    </row>
    <row r="6" spans="1:18" ht="24" customHeight="1" x14ac:dyDescent="0.25">
      <c r="A6" s="161" t="s">
        <v>20</v>
      </c>
      <c r="B6" s="1"/>
      <c r="C6" s="1"/>
      <c r="D6" s="115">
        <v>1401.46</v>
      </c>
      <c r="E6" s="147">
        <v>1067.4599999999998</v>
      </c>
      <c r="F6" s="247">
        <f>D6/D8</f>
        <v>0.77640632444350888</v>
      </c>
      <c r="G6" s="246">
        <f>E6/E8</f>
        <v>0.6786011709884745</v>
      </c>
      <c r="H6" s="165">
        <f>(E6-D6)/D6</f>
        <v>-0.2383228918413656</v>
      </c>
      <c r="I6" s="1"/>
      <c r="J6" s="19">
        <v>553.14099999999996</v>
      </c>
      <c r="K6" s="147">
        <v>458.40699999999998</v>
      </c>
      <c r="L6" s="247">
        <f>J6/J8</f>
        <v>0.35807893336509689</v>
      </c>
      <c r="M6" s="246">
        <f>K6/K8</f>
        <v>0.28729965636126498</v>
      </c>
      <c r="N6" s="165">
        <f>(K6-J6)/J6</f>
        <v>-0.17126555435232604</v>
      </c>
      <c r="P6" s="27">
        <f t="shared" ref="P6:Q8" si="0">(J6/D6)*10</f>
        <v>3.9468910992821766</v>
      </c>
      <c r="Q6" s="152">
        <f t="shared" si="0"/>
        <v>4.2943716860584944</v>
      </c>
      <c r="R6" s="165">
        <f>(Q6-P6)/P6</f>
        <v>8.8039061133334609E-2</v>
      </c>
    </row>
    <row r="7" spans="1:18" ht="24" customHeight="1" thickBot="1" x14ac:dyDescent="0.3">
      <c r="A7" s="161" t="s">
        <v>21</v>
      </c>
      <c r="B7" s="1"/>
      <c r="C7" s="1"/>
      <c r="D7" s="117">
        <v>403.6</v>
      </c>
      <c r="E7" s="140">
        <v>505.56999999999988</v>
      </c>
      <c r="F7" s="247">
        <f>D7/D8</f>
        <v>0.22359367555649121</v>
      </c>
      <c r="G7" s="215">
        <f>E7/E8</f>
        <v>0.3213988290115255</v>
      </c>
      <c r="H7" s="55">
        <f t="shared" ref="H7:H8" si="1">(E7-D7)/D7</f>
        <v>0.25265113974231873</v>
      </c>
      <c r="J7" s="19">
        <v>991.60500000000013</v>
      </c>
      <c r="K7" s="140">
        <v>1137.1640000000002</v>
      </c>
      <c r="L7" s="247">
        <f>J7/J8</f>
        <v>0.64192106663490311</v>
      </c>
      <c r="M7" s="215">
        <f>K7/K8</f>
        <v>0.71270034363873502</v>
      </c>
      <c r="N7" s="102">
        <f t="shared" ref="N7:N8" si="2">(K7-J7)/J7</f>
        <v>0.14679131307325</v>
      </c>
      <c r="P7" s="27">
        <f t="shared" si="0"/>
        <v>24.569003964321112</v>
      </c>
      <c r="Q7" s="152">
        <f t="shared" si="0"/>
        <v>22.492711197262505</v>
      </c>
      <c r="R7" s="102">
        <f t="shared" ref="R7:R8" si="3">(Q7-P7)/P7</f>
        <v>-8.4508625993702513E-2</v>
      </c>
    </row>
    <row r="8" spans="1:18" ht="26.25" customHeight="1" thickBot="1" x14ac:dyDescent="0.3">
      <c r="A8" s="12" t="s">
        <v>12</v>
      </c>
      <c r="B8" s="162"/>
      <c r="C8" s="162"/>
      <c r="D8" s="163">
        <v>1805.06</v>
      </c>
      <c r="E8" s="145">
        <v>1573.0299999999997</v>
      </c>
      <c r="F8" s="243">
        <f>SUM(F6:F7)</f>
        <v>1</v>
      </c>
      <c r="G8" s="244">
        <f>SUM(G6:G7)</f>
        <v>1</v>
      </c>
      <c r="H8" s="164">
        <f t="shared" si="1"/>
        <v>-0.12854420351678073</v>
      </c>
      <c r="I8" s="1"/>
      <c r="J8" s="17">
        <v>1544.7460000000001</v>
      </c>
      <c r="K8" s="145">
        <v>1595.5710000000001</v>
      </c>
      <c r="L8" s="243">
        <f>SUM(L6:L7)</f>
        <v>1</v>
      </c>
      <c r="M8" s="244">
        <f>SUM(M6:M7)</f>
        <v>1</v>
      </c>
      <c r="N8" s="164">
        <f t="shared" si="2"/>
        <v>3.2901849236055665E-2</v>
      </c>
      <c r="O8" s="1"/>
      <c r="P8" s="29">
        <f t="shared" si="0"/>
        <v>8.5578651125170353</v>
      </c>
      <c r="Q8" s="146">
        <f t="shared" si="0"/>
        <v>10.143296694913641</v>
      </c>
      <c r="R8" s="164">
        <f t="shared" si="3"/>
        <v>0.18526017430184746</v>
      </c>
    </row>
  </sheetData>
  <mergeCells count="11">
    <mergeCell ref="A3:C5"/>
    <mergeCell ref="D3:E3"/>
    <mergeCell ref="F3:G3"/>
    <mergeCell ref="J3:K3"/>
    <mergeCell ref="P3:Q3"/>
    <mergeCell ref="D4:E4"/>
    <mergeCell ref="F4:G4"/>
    <mergeCell ref="J4:K4"/>
    <mergeCell ref="L4:M4"/>
    <mergeCell ref="P4:Q4"/>
    <mergeCell ref="L3:M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9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890BCA1D-CA98-4C12-8A25-5588C0E3A5A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R6:R8</xm:sqref>
        </x14:conditionalFormatting>
        <x14:conditionalFormatting xmlns:xm="http://schemas.microsoft.com/office/excel/2006/main">
          <x14:cfRule type="iconSet" priority="265" id="{5F6D28D0-E358-4C38-B81A-67CCFBD8BA5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H6:H8</xm:sqref>
        </x14:conditionalFormatting>
        <x14:conditionalFormatting xmlns:xm="http://schemas.microsoft.com/office/excel/2006/main">
          <x14:cfRule type="iconSet" priority="266" id="{1FD5A1D8-2B51-44DA-ADDB-18820410B12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N6:N8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Folha21">
    <pageSetUpPr fitToPage="1"/>
  </sheetPr>
  <dimension ref="A1:P91"/>
  <sheetViews>
    <sheetView showGridLines="0" workbookViewId="0">
      <selection activeCell="P71" sqref="P71:P72"/>
    </sheetView>
  </sheetViews>
  <sheetFormatPr defaultRowHeight="15" x14ac:dyDescent="0.25"/>
  <cols>
    <col min="1" max="1" width="26.710937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4" t="s">
        <v>124</v>
      </c>
    </row>
    <row r="3" spans="1:16" ht="8.25" customHeight="1" thickBot="1" x14ac:dyDescent="0.3"/>
    <row r="4" spans="1:16" x14ac:dyDescent="0.25">
      <c r="A4" s="364" t="s">
        <v>3</v>
      </c>
      <c r="B4" s="352" t="s">
        <v>1</v>
      </c>
      <c r="C4" s="350"/>
      <c r="D4" s="352" t="s">
        <v>104</v>
      </c>
      <c r="E4" s="350"/>
      <c r="F4" s="130" t="s">
        <v>0</v>
      </c>
      <c r="H4" s="362" t="s">
        <v>19</v>
      </c>
      <c r="I4" s="363"/>
      <c r="J4" s="352" t="s">
        <v>104</v>
      </c>
      <c r="K4" s="353"/>
      <c r="L4" s="130" t="s">
        <v>0</v>
      </c>
      <c r="N4" s="360" t="s">
        <v>22</v>
      </c>
      <c r="O4" s="350"/>
      <c r="P4" s="130" t="s">
        <v>0</v>
      </c>
    </row>
    <row r="5" spans="1:16" x14ac:dyDescent="0.25">
      <c r="A5" s="365"/>
      <c r="B5" s="355" t="s">
        <v>56</v>
      </c>
      <c r="C5" s="357"/>
      <c r="D5" s="355" t="str">
        <f>B5</f>
        <v>jan</v>
      </c>
      <c r="E5" s="357"/>
      <c r="F5" s="131" t="s">
        <v>136</v>
      </c>
      <c r="H5" s="358" t="str">
        <f>B5</f>
        <v>jan</v>
      </c>
      <c r="I5" s="357"/>
      <c r="J5" s="355" t="str">
        <f>B5</f>
        <v>jan</v>
      </c>
      <c r="K5" s="356"/>
      <c r="L5" s="131" t="str">
        <f>F5</f>
        <v>2023/2022</v>
      </c>
      <c r="N5" s="358" t="str">
        <f>B5</f>
        <v>jan</v>
      </c>
      <c r="O5" s="356"/>
      <c r="P5" s="131" t="str">
        <f>L5</f>
        <v>2023/2022</v>
      </c>
    </row>
    <row r="6" spans="1:16" ht="19.5" customHeight="1" thickBot="1" x14ac:dyDescent="0.3">
      <c r="A6" s="366"/>
      <c r="B6" s="99">
        <f>'5'!E6</f>
        <v>2022</v>
      </c>
      <c r="C6" s="134">
        <f>'5'!F6</f>
        <v>2023</v>
      </c>
      <c r="D6" s="99">
        <f>B6</f>
        <v>2022</v>
      </c>
      <c r="E6" s="134">
        <f>C6</f>
        <v>2023</v>
      </c>
      <c r="F6" s="132" t="s">
        <v>1</v>
      </c>
      <c r="H6" s="25">
        <f>B6</f>
        <v>2022</v>
      </c>
      <c r="I6" s="134">
        <f>E6</f>
        <v>2023</v>
      </c>
      <c r="J6" s="99">
        <f>B6</f>
        <v>2022</v>
      </c>
      <c r="K6" s="134">
        <f>C6</f>
        <v>2023</v>
      </c>
      <c r="L6" s="259">
        <v>1000</v>
      </c>
      <c r="N6" s="25">
        <f>B6</f>
        <v>2022</v>
      </c>
      <c r="O6" s="134">
        <f>C6</f>
        <v>2023</v>
      </c>
      <c r="P6" s="132"/>
    </row>
    <row r="7" spans="1:16" ht="20.100000000000001" customHeight="1" x14ac:dyDescent="0.25">
      <c r="A7" s="8" t="s">
        <v>157</v>
      </c>
      <c r="B7" s="39">
        <v>115.89</v>
      </c>
      <c r="C7" s="147">
        <v>227.28</v>
      </c>
      <c r="D7" s="247">
        <f>B7/$B$33</f>
        <v>6.4202851982759573E-2</v>
      </c>
      <c r="E7" s="246">
        <f t="shared" ref="E7:E32" si="0">C7/$C$33</f>
        <v>0.14448548343006812</v>
      </c>
      <c r="F7" s="52">
        <f>(C7-B7)/B7</f>
        <v>0.96117007507118823</v>
      </c>
      <c r="H7" s="39">
        <v>595.221</v>
      </c>
      <c r="I7" s="147">
        <v>861.173</v>
      </c>
      <c r="J7" s="247">
        <f>H7/$H$33</f>
        <v>0.38531965773013821</v>
      </c>
      <c r="K7" s="246">
        <f>I7/$I$33</f>
        <v>0.53972715723712694</v>
      </c>
      <c r="L7" s="52">
        <f>(I7-H7)/H7</f>
        <v>0.44681219244616704</v>
      </c>
      <c r="N7" s="27">
        <f t="shared" ref="N7:N33" si="1">(H7/B7)*10</f>
        <v>51.360859435671756</v>
      </c>
      <c r="O7" s="151">
        <f t="shared" ref="O7:O32" si="2">(I7/C7)*10</f>
        <v>37.890399507215768</v>
      </c>
      <c r="P7" s="61">
        <f>(O7-N7)/N7</f>
        <v>-0.26227092140713526</v>
      </c>
    </row>
    <row r="8" spans="1:16" ht="20.100000000000001" customHeight="1" x14ac:dyDescent="0.25">
      <c r="A8" s="8" t="s">
        <v>162</v>
      </c>
      <c r="B8" s="19">
        <v>468.93</v>
      </c>
      <c r="C8" s="140">
        <v>479.29</v>
      </c>
      <c r="D8" s="247">
        <f t="shared" ref="D8:D32" si="3">B8/$B$33</f>
        <v>0.2597863782921343</v>
      </c>
      <c r="E8" s="215">
        <f t="shared" si="0"/>
        <v>0.30469221820308584</v>
      </c>
      <c r="F8" s="52">
        <f t="shared" ref="F8:F18" si="4">(C8-B8)/B8</f>
        <v>2.2092849679056604E-2</v>
      </c>
      <c r="H8" s="19">
        <v>183.636</v>
      </c>
      <c r="I8" s="140">
        <v>195.82599999999999</v>
      </c>
      <c r="J8" s="247">
        <f t="shared" ref="J8:J32" si="5">H8/$H$33</f>
        <v>0.1188777960907489</v>
      </c>
      <c r="K8" s="215">
        <f t="shared" ref="K8:K32" si="6">I8/$I$33</f>
        <v>0.12273098470704216</v>
      </c>
      <c r="L8" s="52">
        <f t="shared" ref="L8:L33" si="7">(I8-H8)/H8</f>
        <v>6.6381319566969424E-2</v>
      </c>
      <c r="N8" s="27">
        <f t="shared" si="1"/>
        <v>3.9160642313351675</v>
      </c>
      <c r="O8" s="152">
        <f t="shared" si="2"/>
        <v>4.0857518412652043</v>
      </c>
      <c r="P8" s="52">
        <f t="shared" ref="P8:P68" si="8">(O8-N8)/N8</f>
        <v>4.3331161060190908E-2</v>
      </c>
    </row>
    <row r="9" spans="1:16" ht="20.100000000000001" customHeight="1" x14ac:dyDescent="0.25">
      <c r="A9" s="8" t="s">
        <v>156</v>
      </c>
      <c r="B9" s="19">
        <v>653.66</v>
      </c>
      <c r="C9" s="140">
        <v>397.76</v>
      </c>
      <c r="D9" s="247">
        <f t="shared" si="3"/>
        <v>0.36212646671024779</v>
      </c>
      <c r="E9" s="215">
        <f t="shared" si="0"/>
        <v>0.25286231031830292</v>
      </c>
      <c r="F9" s="52">
        <f t="shared" si="4"/>
        <v>-0.3914879295046354</v>
      </c>
      <c r="H9" s="19">
        <v>194.364</v>
      </c>
      <c r="I9" s="140">
        <v>155.07599999999999</v>
      </c>
      <c r="J9" s="247">
        <f t="shared" si="5"/>
        <v>0.12582262715035353</v>
      </c>
      <c r="K9" s="215">
        <f t="shared" si="6"/>
        <v>9.7191538327031507E-2</v>
      </c>
      <c r="L9" s="52">
        <f t="shared" si="7"/>
        <v>-0.20213619806136945</v>
      </c>
      <c r="N9" s="27">
        <f t="shared" si="1"/>
        <v>2.9734724474497449</v>
      </c>
      <c r="O9" s="152">
        <f t="shared" si="2"/>
        <v>3.8987329042638774</v>
      </c>
      <c r="P9" s="52">
        <f t="shared" si="8"/>
        <v>0.31117169342117151</v>
      </c>
    </row>
    <row r="10" spans="1:16" ht="20.100000000000001" customHeight="1" x14ac:dyDescent="0.25">
      <c r="A10" s="8" t="s">
        <v>160</v>
      </c>
      <c r="B10" s="19">
        <v>77.73</v>
      </c>
      <c r="C10" s="140">
        <v>64.959999999999994</v>
      </c>
      <c r="D10" s="247">
        <f t="shared" si="3"/>
        <v>4.306228047821125E-2</v>
      </c>
      <c r="E10" s="215">
        <f t="shared" si="0"/>
        <v>4.1296097340800877E-2</v>
      </c>
      <c r="F10" s="52">
        <f t="shared" si="4"/>
        <v>-0.16428663321754805</v>
      </c>
      <c r="H10" s="19">
        <v>48.292000000000002</v>
      </c>
      <c r="I10" s="140">
        <v>120.997</v>
      </c>
      <c r="J10" s="247">
        <f t="shared" si="5"/>
        <v>3.1262097458093441E-2</v>
      </c>
      <c r="K10" s="215">
        <f t="shared" si="6"/>
        <v>7.5833040334776697E-2</v>
      </c>
      <c r="L10" s="52">
        <f t="shared" si="7"/>
        <v>1.5055288660647725</v>
      </c>
      <c r="N10" s="27">
        <f t="shared" si="1"/>
        <v>6.2127878553968863</v>
      </c>
      <c r="O10" s="152">
        <f t="shared" si="2"/>
        <v>18.626385467980299</v>
      </c>
      <c r="P10" s="52">
        <f t="shared" si="8"/>
        <v>1.9980720252342183</v>
      </c>
    </row>
    <row r="11" spans="1:16" ht="20.100000000000001" customHeight="1" x14ac:dyDescent="0.25">
      <c r="A11" s="8" t="s">
        <v>173</v>
      </c>
      <c r="B11" s="19">
        <v>16.75</v>
      </c>
      <c r="C11" s="140">
        <v>33.770000000000003</v>
      </c>
      <c r="D11" s="247">
        <f t="shared" si="3"/>
        <v>9.2794699345174116E-3</v>
      </c>
      <c r="E11" s="215">
        <f t="shared" si="0"/>
        <v>2.1468122032001938E-2</v>
      </c>
      <c r="F11" s="52">
        <f t="shared" si="4"/>
        <v>1.0161194029850749</v>
      </c>
      <c r="H11" s="19">
        <v>35.661999999999999</v>
      </c>
      <c r="I11" s="140">
        <v>74.748999999999995</v>
      </c>
      <c r="J11" s="247">
        <f t="shared" si="5"/>
        <v>2.3085996014878821E-2</v>
      </c>
      <c r="K11" s="215">
        <f t="shared" si="6"/>
        <v>4.6847805581826184E-2</v>
      </c>
      <c r="L11" s="52">
        <f t="shared" si="7"/>
        <v>1.0960406034434411</v>
      </c>
      <c r="N11" s="27">
        <f t="shared" si="1"/>
        <v>21.290746268656715</v>
      </c>
      <c r="O11" s="152">
        <f t="shared" si="2"/>
        <v>22.134734971868518</v>
      </c>
      <c r="P11" s="52">
        <f t="shared" si="8"/>
        <v>3.9641104757999271E-2</v>
      </c>
    </row>
    <row r="12" spans="1:16" ht="20.100000000000001" customHeight="1" x14ac:dyDescent="0.25">
      <c r="A12" s="8" t="s">
        <v>165</v>
      </c>
      <c r="B12" s="19">
        <v>12.49</v>
      </c>
      <c r="C12" s="140">
        <v>135.33000000000001</v>
      </c>
      <c r="D12" s="247">
        <f t="shared" si="3"/>
        <v>6.9194375810222369E-3</v>
      </c>
      <c r="E12" s="215">
        <f t="shared" si="0"/>
        <v>8.6031417074054553E-2</v>
      </c>
      <c r="F12" s="52">
        <f t="shared" si="4"/>
        <v>9.8350680544435569</v>
      </c>
      <c r="H12" s="19">
        <v>132.26300000000001</v>
      </c>
      <c r="I12" s="140">
        <v>49.359000000000002</v>
      </c>
      <c r="J12" s="247">
        <f t="shared" si="5"/>
        <v>8.5621195976555375E-2</v>
      </c>
      <c r="K12" s="215">
        <f t="shared" si="6"/>
        <v>3.0935006966158196E-2</v>
      </c>
      <c r="L12" s="52">
        <f t="shared" si="7"/>
        <v>-0.62681173117198308</v>
      </c>
      <c r="N12" s="27">
        <f t="shared" si="1"/>
        <v>105.89511609287429</v>
      </c>
      <c r="O12" s="152">
        <f t="shared" si="2"/>
        <v>3.6473065839060075</v>
      </c>
      <c r="P12" s="52">
        <f t="shared" si="8"/>
        <v>-0.96555736734159514</v>
      </c>
    </row>
    <row r="13" spans="1:16" ht="20.100000000000001" customHeight="1" x14ac:dyDescent="0.25">
      <c r="A13" s="8" t="s">
        <v>164</v>
      </c>
      <c r="B13" s="19">
        <v>44.68</v>
      </c>
      <c r="C13" s="140">
        <v>57.05</v>
      </c>
      <c r="D13" s="247">
        <f t="shared" si="3"/>
        <v>2.4752639801447041E-2</v>
      </c>
      <c r="E13" s="215">
        <f t="shared" si="0"/>
        <v>3.6267585487880082E-2</v>
      </c>
      <c r="F13" s="52">
        <f t="shared" si="4"/>
        <v>0.27685765443151295</v>
      </c>
      <c r="H13" s="19">
        <v>19.55</v>
      </c>
      <c r="I13" s="140">
        <v>30.016999999999999</v>
      </c>
      <c r="J13" s="247">
        <f t="shared" si="5"/>
        <v>1.2655802313131093E-2</v>
      </c>
      <c r="K13" s="215">
        <f t="shared" si="6"/>
        <v>1.8812700907700125E-2</v>
      </c>
      <c r="L13" s="52">
        <f t="shared" si="7"/>
        <v>0.53539641943734007</v>
      </c>
      <c r="N13" s="27">
        <f t="shared" si="1"/>
        <v>4.3755595344673228</v>
      </c>
      <c r="O13" s="152">
        <f t="shared" si="2"/>
        <v>5.2615249780893958</v>
      </c>
      <c r="P13" s="52">
        <f t="shared" si="8"/>
        <v>0.2024804911561853</v>
      </c>
    </row>
    <row r="14" spans="1:16" ht="20.100000000000001" customHeight="1" x14ac:dyDescent="0.25">
      <c r="A14" s="8" t="s">
        <v>171</v>
      </c>
      <c r="B14" s="19">
        <v>4.0199999999999996</v>
      </c>
      <c r="C14" s="140">
        <v>31.87</v>
      </c>
      <c r="D14" s="247">
        <f t="shared" si="3"/>
        <v>2.2270727842841785E-3</v>
      </c>
      <c r="E14" s="215">
        <f t="shared" si="0"/>
        <v>2.0260262042046246E-2</v>
      </c>
      <c r="F14" s="52">
        <f t="shared" si="4"/>
        <v>6.9278606965174143</v>
      </c>
      <c r="H14" s="19">
        <v>1.4390000000000001</v>
      </c>
      <c r="I14" s="140">
        <v>19.215</v>
      </c>
      <c r="J14" s="247">
        <f t="shared" si="5"/>
        <v>9.3154473292049315E-4</v>
      </c>
      <c r="K14" s="215">
        <f t="shared" si="6"/>
        <v>1.2042710728635704E-2</v>
      </c>
      <c r="L14" s="52">
        <f t="shared" si="7"/>
        <v>12.353022932592078</v>
      </c>
      <c r="N14" s="27">
        <f t="shared" si="1"/>
        <v>3.5796019900497518</v>
      </c>
      <c r="O14" s="152">
        <f t="shared" si="2"/>
        <v>6.0291810480075299</v>
      </c>
      <c r="P14" s="52">
        <f t="shared" si="8"/>
        <v>0.68431603981864253</v>
      </c>
    </row>
    <row r="15" spans="1:16" ht="20.100000000000001" customHeight="1" x14ac:dyDescent="0.25">
      <c r="A15" s="8" t="s">
        <v>175</v>
      </c>
      <c r="B15" s="19">
        <v>18</v>
      </c>
      <c r="C15" s="140">
        <v>20.55</v>
      </c>
      <c r="D15" s="247">
        <f t="shared" si="3"/>
        <v>9.9719676908246804E-3</v>
      </c>
      <c r="E15" s="215">
        <f t="shared" si="0"/>
        <v>1.3063959365047078E-2</v>
      </c>
      <c r="F15" s="52">
        <f t="shared" si="4"/>
        <v>0.14166666666666672</v>
      </c>
      <c r="H15" s="19">
        <v>11.2</v>
      </c>
      <c r="I15" s="140">
        <v>13.72</v>
      </c>
      <c r="J15" s="247">
        <f t="shared" si="5"/>
        <v>7.2503829108474796E-3</v>
      </c>
      <c r="K15" s="215">
        <f t="shared" si="6"/>
        <v>8.598802560337333E-3</v>
      </c>
      <c r="L15" s="52">
        <f t="shared" si="7"/>
        <v>0.22500000000000014</v>
      </c>
      <c r="N15" s="27">
        <f t="shared" si="1"/>
        <v>6.2222222222222223</v>
      </c>
      <c r="O15" s="152">
        <f t="shared" si="2"/>
        <v>6.6763990267639901</v>
      </c>
      <c r="P15" s="52">
        <f t="shared" si="8"/>
        <v>7.299270072992696E-2</v>
      </c>
    </row>
    <row r="16" spans="1:16" ht="20.100000000000001" customHeight="1" x14ac:dyDescent="0.25">
      <c r="A16" s="8" t="s">
        <v>181</v>
      </c>
      <c r="B16" s="19">
        <v>22.88</v>
      </c>
      <c r="C16" s="140">
        <v>19</v>
      </c>
      <c r="D16" s="247">
        <f t="shared" si="3"/>
        <v>1.2675478931448261E-2</v>
      </c>
      <c r="E16" s="215">
        <f t="shared" si="0"/>
        <v>1.2078599899556909E-2</v>
      </c>
      <c r="F16" s="52">
        <f t="shared" si="4"/>
        <v>-0.16958041958041956</v>
      </c>
      <c r="H16" s="19">
        <v>25.303000000000001</v>
      </c>
      <c r="I16" s="140">
        <v>13.557</v>
      </c>
      <c r="J16" s="247">
        <f t="shared" si="5"/>
        <v>1.6380039177961946E-2</v>
      </c>
      <c r="K16" s="215">
        <f t="shared" si="6"/>
        <v>8.4966447748172913E-3</v>
      </c>
      <c r="L16" s="52">
        <f t="shared" si="7"/>
        <v>-0.46421372959728097</v>
      </c>
      <c r="N16" s="27">
        <f t="shared" si="1"/>
        <v>11.059003496503497</v>
      </c>
      <c r="O16" s="152">
        <f t="shared" si="2"/>
        <v>7.1352631578947365</v>
      </c>
      <c r="P16" s="52">
        <f t="shared" si="8"/>
        <v>-0.35480053332556782</v>
      </c>
    </row>
    <row r="17" spans="1:16" ht="20.100000000000001" customHeight="1" x14ac:dyDescent="0.25">
      <c r="A17" s="8" t="s">
        <v>172</v>
      </c>
      <c r="B17" s="19">
        <v>0.03</v>
      </c>
      <c r="C17" s="140">
        <v>15.48</v>
      </c>
      <c r="D17" s="247">
        <f t="shared" si="3"/>
        <v>1.6619946151374467E-5</v>
      </c>
      <c r="E17" s="215">
        <f t="shared" si="0"/>
        <v>9.8408803392179452E-3</v>
      </c>
      <c r="F17" s="52">
        <f t="shared" si="4"/>
        <v>515</v>
      </c>
      <c r="H17" s="19">
        <v>0.03</v>
      </c>
      <c r="I17" s="140">
        <v>10.545</v>
      </c>
      <c r="J17" s="247">
        <f t="shared" si="5"/>
        <v>1.9420668511198605E-5</v>
      </c>
      <c r="K17" s="215">
        <f t="shared" si="6"/>
        <v>6.6089193147782195E-3</v>
      </c>
      <c r="L17" s="52">
        <f t="shared" si="7"/>
        <v>350.50000000000006</v>
      </c>
      <c r="N17" s="27">
        <f t="shared" si="1"/>
        <v>10</v>
      </c>
      <c r="O17" s="152">
        <f t="shared" si="2"/>
        <v>6.8120155038759691</v>
      </c>
      <c r="P17" s="52">
        <f t="shared" si="8"/>
        <v>-0.31879844961240311</v>
      </c>
    </row>
    <row r="18" spans="1:16" ht="20.100000000000001" customHeight="1" x14ac:dyDescent="0.25">
      <c r="A18" s="8" t="s">
        <v>166</v>
      </c>
      <c r="B18" s="19">
        <v>3.93</v>
      </c>
      <c r="C18" s="140">
        <v>17.21</v>
      </c>
      <c r="D18" s="247">
        <f t="shared" si="3"/>
        <v>2.1772129458300553E-3</v>
      </c>
      <c r="E18" s="215">
        <f t="shared" si="0"/>
        <v>1.0940668645861811E-2</v>
      </c>
      <c r="F18" s="52">
        <f t="shared" si="4"/>
        <v>3.3791348600508906</v>
      </c>
      <c r="H18" s="19">
        <v>2.081</v>
      </c>
      <c r="I18" s="140">
        <v>9.57</v>
      </c>
      <c r="J18" s="247">
        <f t="shared" si="5"/>
        <v>1.3471470390601433E-3</v>
      </c>
      <c r="K18" s="215">
        <f t="shared" si="6"/>
        <v>5.9978528062994375E-3</v>
      </c>
      <c r="L18" s="52">
        <f t="shared" si="7"/>
        <v>3.5987506006727541</v>
      </c>
      <c r="N18" s="27">
        <f t="shared" ref="N18" si="9">(H18/B18)*10</f>
        <v>5.2951653944020354</v>
      </c>
      <c r="O18" s="152">
        <f t="shared" ref="O18" si="10">(I18/C18)*10</f>
        <v>5.5607205113306213</v>
      </c>
      <c r="P18" s="52">
        <f t="shared" ref="P18" si="11">(O18-N18)/N18</f>
        <v>5.0150485801506134E-2</v>
      </c>
    </row>
    <row r="19" spans="1:16" ht="20.100000000000001" customHeight="1" x14ac:dyDescent="0.25">
      <c r="A19" s="8" t="s">
        <v>185</v>
      </c>
      <c r="B19" s="19">
        <v>5.52</v>
      </c>
      <c r="C19" s="140">
        <v>19.38</v>
      </c>
      <c r="D19" s="247">
        <f t="shared" si="3"/>
        <v>3.058070091852902E-3</v>
      </c>
      <c r="E19" s="215">
        <f t="shared" si="0"/>
        <v>1.2320171897548046E-2</v>
      </c>
      <c r="F19" s="52">
        <f t="shared" ref="F19:F32" si="12">(C19-B19)/B19</f>
        <v>2.5108695652173916</v>
      </c>
      <c r="H19" s="19">
        <v>2.8610000000000002</v>
      </c>
      <c r="I19" s="140">
        <v>7.5010000000000003</v>
      </c>
      <c r="J19" s="247">
        <f t="shared" si="5"/>
        <v>1.8520844203513073E-3</v>
      </c>
      <c r="K19" s="215">
        <f t="shared" si="6"/>
        <v>4.7011383385634356E-3</v>
      </c>
      <c r="L19" s="52">
        <f t="shared" si="7"/>
        <v>1.621810555749738</v>
      </c>
      <c r="N19" s="27">
        <f t="shared" si="1"/>
        <v>5.1829710144927539</v>
      </c>
      <c r="O19" s="152">
        <f t="shared" si="2"/>
        <v>3.8704850361197112</v>
      </c>
      <c r="P19" s="52">
        <f t="shared" ref="P19:P24" si="13">(O19-N19)/N19</f>
        <v>-0.25323042994125117</v>
      </c>
    </row>
    <row r="20" spans="1:16" ht="20.100000000000001" customHeight="1" x14ac:dyDescent="0.25">
      <c r="A20" s="8" t="s">
        <v>168</v>
      </c>
      <c r="B20" s="19">
        <v>8.8699999999999992</v>
      </c>
      <c r="C20" s="140">
        <v>14.17</v>
      </c>
      <c r="D20" s="247">
        <f t="shared" si="3"/>
        <v>4.9139640787563841E-3</v>
      </c>
      <c r="E20" s="215">
        <f t="shared" si="0"/>
        <v>9.0080926619327054E-3</v>
      </c>
      <c r="F20" s="52">
        <f t="shared" si="12"/>
        <v>0.59751972942502829</v>
      </c>
      <c r="H20" s="19">
        <v>16.524000000000001</v>
      </c>
      <c r="I20" s="140">
        <v>6.766</v>
      </c>
      <c r="J20" s="247">
        <f t="shared" si="5"/>
        <v>1.0696904215968193E-2</v>
      </c>
      <c r="K20" s="215">
        <f t="shared" si="6"/>
        <v>4.2404882014025072E-3</v>
      </c>
      <c r="L20" s="52">
        <f t="shared" ref="L20:L27" si="14">(I20-H20)/H20</f>
        <v>-0.59053497942386834</v>
      </c>
      <c r="N20" s="27">
        <f t="shared" si="1"/>
        <v>18.629086809470124</v>
      </c>
      <c r="O20" s="152">
        <f t="shared" si="2"/>
        <v>4.7748764996471422</v>
      </c>
      <c r="P20" s="52">
        <f t="shared" si="13"/>
        <v>-0.74368703369722733</v>
      </c>
    </row>
    <row r="21" spans="1:16" ht="20.100000000000001" customHeight="1" x14ac:dyDescent="0.25">
      <c r="A21" s="8" t="s">
        <v>229</v>
      </c>
      <c r="B21" s="19"/>
      <c r="C21" s="140">
        <v>4.5</v>
      </c>
      <c r="D21" s="247">
        <f t="shared" si="3"/>
        <v>0</v>
      </c>
      <c r="E21" s="215">
        <f t="shared" si="0"/>
        <v>2.8607210288424255E-3</v>
      </c>
      <c r="F21" s="52"/>
      <c r="H21" s="19"/>
      <c r="I21" s="140">
        <v>4.7699999999999996</v>
      </c>
      <c r="J21" s="247">
        <f t="shared" si="5"/>
        <v>0</v>
      </c>
      <c r="K21" s="215">
        <f t="shared" si="6"/>
        <v>2.9895253799423526E-3</v>
      </c>
      <c r="L21" s="52"/>
      <c r="N21" s="27"/>
      <c r="O21" s="152">
        <f t="shared" si="2"/>
        <v>10.599999999999998</v>
      </c>
      <c r="P21" s="52"/>
    </row>
    <row r="22" spans="1:16" ht="20.100000000000001" customHeight="1" x14ac:dyDescent="0.25">
      <c r="A22" s="8" t="s">
        <v>161</v>
      </c>
      <c r="B22" s="19">
        <v>20.260000000000002</v>
      </c>
      <c r="C22" s="140">
        <v>10.17</v>
      </c>
      <c r="D22" s="247">
        <f t="shared" si="3"/>
        <v>1.1224003634228225E-2</v>
      </c>
      <c r="E22" s="215">
        <f t="shared" si="0"/>
        <v>6.4652295251838819E-3</v>
      </c>
      <c r="F22" s="52">
        <f t="shared" si="12"/>
        <v>-0.49802566633761108</v>
      </c>
      <c r="H22" s="19">
        <v>12.307</v>
      </c>
      <c r="I22" s="140">
        <v>4.5490000000000004</v>
      </c>
      <c r="J22" s="247">
        <f t="shared" si="5"/>
        <v>7.9670055789107085E-3</v>
      </c>
      <c r="K22" s="215">
        <f t="shared" si="6"/>
        <v>2.8510169713538286E-3</v>
      </c>
      <c r="L22" s="52">
        <f t="shared" si="14"/>
        <v>-0.63037295847891439</v>
      </c>
      <c r="N22" s="27">
        <f t="shared" si="1"/>
        <v>6.0745310957551819</v>
      </c>
      <c r="O22" s="152">
        <f t="shared" si="2"/>
        <v>4.4729596853490659</v>
      </c>
      <c r="P22" s="52">
        <f t="shared" si="13"/>
        <v>-0.26365350430509399</v>
      </c>
    </row>
    <row r="23" spans="1:16" ht="20.100000000000001" customHeight="1" x14ac:dyDescent="0.25">
      <c r="A23" s="8" t="s">
        <v>192</v>
      </c>
      <c r="B23" s="19"/>
      <c r="C23" s="140">
        <v>3.74</v>
      </c>
      <c r="D23" s="247">
        <f t="shared" si="3"/>
        <v>0</v>
      </c>
      <c r="E23" s="215">
        <f t="shared" si="0"/>
        <v>2.3775770328601496E-3</v>
      </c>
      <c r="F23" s="52"/>
      <c r="H23" s="19"/>
      <c r="I23" s="140">
        <v>3.0369999999999999</v>
      </c>
      <c r="J23" s="247">
        <f t="shared" si="5"/>
        <v>0</v>
      </c>
      <c r="K23" s="215">
        <f t="shared" si="6"/>
        <v>1.9033938320513468E-3</v>
      </c>
      <c r="L23" s="52"/>
      <c r="N23" s="27"/>
      <c r="O23" s="152">
        <f t="shared" si="2"/>
        <v>8.120320855614974</v>
      </c>
      <c r="P23" s="52"/>
    </row>
    <row r="24" spans="1:16" ht="20.100000000000001" customHeight="1" x14ac:dyDescent="0.25">
      <c r="A24" s="8" t="s">
        <v>163</v>
      </c>
      <c r="B24" s="19">
        <v>17.059999999999999</v>
      </c>
      <c r="C24" s="140">
        <v>3.84</v>
      </c>
      <c r="D24" s="247">
        <f t="shared" si="3"/>
        <v>9.4512093780816132E-3</v>
      </c>
      <c r="E24" s="215">
        <f t="shared" si="0"/>
        <v>2.4411486112788697E-3</v>
      </c>
      <c r="F24" s="52">
        <f t="shared" si="12"/>
        <v>-0.77491207502930837</v>
      </c>
      <c r="H24" s="19">
        <v>11.988</v>
      </c>
      <c r="I24" s="140">
        <v>2.9060000000000001</v>
      </c>
      <c r="J24" s="247">
        <f t="shared" si="5"/>
        <v>7.7604991370749631E-3</v>
      </c>
      <c r="K24" s="215">
        <f t="shared" si="6"/>
        <v>1.8212915627070182E-3</v>
      </c>
      <c r="L24" s="52">
        <f t="shared" si="14"/>
        <v>-0.75759092425759089</v>
      </c>
      <c r="N24" s="27">
        <f t="shared" si="1"/>
        <v>7.0269636576787811</v>
      </c>
      <c r="O24" s="152">
        <f t="shared" si="2"/>
        <v>7.5677083333333339</v>
      </c>
      <c r="P24" s="52">
        <f t="shared" si="13"/>
        <v>7.6952820876432029E-2</v>
      </c>
    </row>
    <row r="25" spans="1:16" ht="20.100000000000001" customHeight="1" x14ac:dyDescent="0.25">
      <c r="A25" s="8" t="s">
        <v>180</v>
      </c>
      <c r="B25" s="19"/>
      <c r="C25" s="140">
        <v>3</v>
      </c>
      <c r="D25" s="247">
        <f t="shared" si="3"/>
        <v>0</v>
      </c>
      <c r="E25" s="215">
        <f t="shared" si="0"/>
        <v>1.9071473525616171E-3</v>
      </c>
      <c r="F25" s="52"/>
      <c r="H25" s="19"/>
      <c r="I25" s="140">
        <v>2.5310000000000001</v>
      </c>
      <c r="J25" s="247">
        <f t="shared" si="5"/>
        <v>0</v>
      </c>
      <c r="K25" s="215">
        <f t="shared" si="6"/>
        <v>1.5862659825228711E-3</v>
      </c>
      <c r="L25" s="52"/>
      <c r="N25" s="27"/>
      <c r="O25" s="152">
        <f t="shared" ref="O25:O27" si="15">(I25/C25)*10</f>
        <v>8.4366666666666674</v>
      </c>
      <c r="P25" s="52"/>
    </row>
    <row r="26" spans="1:16" ht="20.100000000000001" customHeight="1" x14ac:dyDescent="0.25">
      <c r="A26" s="8" t="s">
        <v>182</v>
      </c>
      <c r="B26" s="19">
        <v>3.14</v>
      </c>
      <c r="C26" s="140">
        <v>2.5299999999999998</v>
      </c>
      <c r="D26" s="247">
        <f t="shared" si="3"/>
        <v>1.739554363843861E-3</v>
      </c>
      <c r="E26" s="215">
        <f t="shared" si="0"/>
        <v>1.6083609339936304E-3</v>
      </c>
      <c r="F26" s="52">
        <f t="shared" si="12"/>
        <v>-0.19426751592356697</v>
      </c>
      <c r="H26" s="19">
        <v>4.1660000000000004</v>
      </c>
      <c r="I26" s="140">
        <v>1.9790000000000001</v>
      </c>
      <c r="J26" s="247">
        <f t="shared" si="5"/>
        <v>2.6968835005884467E-3</v>
      </c>
      <c r="K26" s="215">
        <f t="shared" si="6"/>
        <v>1.2403083284918063E-3</v>
      </c>
      <c r="L26" s="52">
        <f t="shared" si="14"/>
        <v>-0.52496399423907825</v>
      </c>
      <c r="N26" s="27">
        <f t="shared" ref="N26:N27" si="16">(H26/B26)*10</f>
        <v>13.267515923566879</v>
      </c>
      <c r="O26" s="152">
        <f t="shared" si="15"/>
        <v>7.8221343873517801</v>
      </c>
      <c r="P26" s="52">
        <f t="shared" ref="P26:P27" si="17">(O26-N26)/N26</f>
        <v>-0.41042962130857924</v>
      </c>
    </row>
    <row r="27" spans="1:16" ht="20.100000000000001" customHeight="1" x14ac:dyDescent="0.25">
      <c r="A27" s="8" t="s">
        <v>158</v>
      </c>
      <c r="B27" s="19">
        <v>0.23</v>
      </c>
      <c r="C27" s="140">
        <v>2.2400000000000002</v>
      </c>
      <c r="D27" s="247">
        <f t="shared" si="3"/>
        <v>1.2741958716053759E-4</v>
      </c>
      <c r="E27" s="215">
        <f t="shared" si="0"/>
        <v>1.4240033565793408E-3</v>
      </c>
      <c r="F27" s="52">
        <f t="shared" si="12"/>
        <v>8.7391304347826093</v>
      </c>
      <c r="H27" s="19">
        <v>0.105</v>
      </c>
      <c r="I27" s="140">
        <v>1.7729999999999999</v>
      </c>
      <c r="J27" s="247">
        <f t="shared" si="5"/>
        <v>6.7972339789195118E-5</v>
      </c>
      <c r="K27" s="215">
        <f t="shared" si="6"/>
        <v>1.1112009431106481E-3</v>
      </c>
      <c r="L27" s="52">
        <f t="shared" si="14"/>
        <v>15.885714285714286</v>
      </c>
      <c r="N27" s="27">
        <f t="shared" si="16"/>
        <v>4.5652173913043477</v>
      </c>
      <c r="O27" s="152">
        <f t="shared" si="15"/>
        <v>7.9151785714285703</v>
      </c>
      <c r="P27" s="52">
        <f t="shared" si="17"/>
        <v>0.73380102040816308</v>
      </c>
    </row>
    <row r="28" spans="1:16" ht="20.100000000000001" customHeight="1" x14ac:dyDescent="0.25">
      <c r="A28" s="8" t="s">
        <v>228</v>
      </c>
      <c r="B28" s="19"/>
      <c r="C28" s="140">
        <v>2.7</v>
      </c>
      <c r="D28" s="247">
        <f t="shared" si="3"/>
        <v>0</v>
      </c>
      <c r="E28" s="215">
        <f t="shared" si="0"/>
        <v>1.7164326173054554E-3</v>
      </c>
      <c r="F28" s="52"/>
      <c r="H28" s="19"/>
      <c r="I28" s="140">
        <v>1.0189999999999999</v>
      </c>
      <c r="J28" s="247">
        <f t="shared" si="5"/>
        <v>0</v>
      </c>
      <c r="K28" s="215">
        <f t="shared" si="6"/>
        <v>6.3864284322038938E-4</v>
      </c>
      <c r="L28" s="52"/>
      <c r="N28" s="27"/>
      <c r="O28" s="152">
        <f t="shared" ref="O28:O29" si="18">(I28/C28)*10</f>
        <v>3.7740740740740737</v>
      </c>
      <c r="P28" s="52"/>
    </row>
    <row r="29" spans="1:16" ht="20.100000000000001" customHeight="1" x14ac:dyDescent="0.25">
      <c r="A29" s="8" t="s">
        <v>226</v>
      </c>
      <c r="B29" s="19"/>
      <c r="C29" s="140">
        <v>0.5</v>
      </c>
      <c r="D29" s="247">
        <f t="shared" si="3"/>
        <v>0</v>
      </c>
      <c r="E29" s="215">
        <f t="shared" si="0"/>
        <v>3.1785789209360282E-4</v>
      </c>
      <c r="F29" s="52"/>
      <c r="H29" s="19"/>
      <c r="I29" s="140">
        <v>0.90200000000000002</v>
      </c>
      <c r="J29" s="247">
        <f t="shared" si="5"/>
        <v>0</v>
      </c>
      <c r="K29" s="215">
        <f t="shared" si="6"/>
        <v>5.6531486220293549E-4</v>
      </c>
      <c r="L29" s="52"/>
      <c r="N29" s="27"/>
      <c r="O29" s="152">
        <f t="shared" si="18"/>
        <v>18.04</v>
      </c>
      <c r="P29" s="52"/>
    </row>
    <row r="30" spans="1:16" ht="20.100000000000001" customHeight="1" x14ac:dyDescent="0.25">
      <c r="A30" s="8" t="s">
        <v>214</v>
      </c>
      <c r="B30" s="19"/>
      <c r="C30" s="140">
        <v>2.25</v>
      </c>
      <c r="D30" s="247">
        <f t="shared" si="3"/>
        <v>0</v>
      </c>
      <c r="E30" s="215">
        <f t="shared" si="0"/>
        <v>1.4303605144212128E-3</v>
      </c>
      <c r="F30" s="52"/>
      <c r="H30" s="19"/>
      <c r="I30" s="140">
        <v>0.78100000000000003</v>
      </c>
      <c r="J30" s="247">
        <f t="shared" si="5"/>
        <v>0</v>
      </c>
      <c r="K30" s="215">
        <f t="shared" si="6"/>
        <v>4.8947994166351726E-4</v>
      </c>
      <c r="L30" s="52"/>
      <c r="N30" s="27"/>
      <c r="O30" s="152">
        <f t="shared" ref="O30:O31" si="19">(I30/C30)*10</f>
        <v>3.4711111111111115</v>
      </c>
      <c r="P30" s="52"/>
    </row>
    <row r="31" spans="1:16" ht="20.100000000000001" customHeight="1" x14ac:dyDescent="0.25">
      <c r="A31" s="8" t="s">
        <v>184</v>
      </c>
      <c r="B31" s="19">
        <v>0.24</v>
      </c>
      <c r="C31" s="140">
        <v>0.05</v>
      </c>
      <c r="D31" s="247">
        <f t="shared" si="3"/>
        <v>1.3295956921099573E-4</v>
      </c>
      <c r="E31" s="215">
        <f t="shared" si="0"/>
        <v>3.1785789209360286E-5</v>
      </c>
      <c r="F31" s="52">
        <f t="shared" si="12"/>
        <v>-0.79166666666666674</v>
      </c>
      <c r="H31" s="19">
        <v>0.65600000000000003</v>
      </c>
      <c r="I31" s="140">
        <v>0.66900000000000004</v>
      </c>
      <c r="J31" s="247">
        <f t="shared" si="5"/>
        <v>4.2466528477820955E-4</v>
      </c>
      <c r="K31" s="215">
        <f t="shared" si="6"/>
        <v>4.1928563504851869E-4</v>
      </c>
      <c r="L31" s="52">
        <f t="shared" ref="L31" si="20">(I31-H31)/H31</f>
        <v>1.9817073170731725E-2</v>
      </c>
      <c r="N31" s="27">
        <f t="shared" ref="N31" si="21">(H31/B31)*10</f>
        <v>27.333333333333336</v>
      </c>
      <c r="O31" s="152">
        <f t="shared" si="19"/>
        <v>133.80000000000001</v>
      </c>
      <c r="P31" s="52">
        <f t="shared" ref="P31" si="22">(O31-N31)/N31</f>
        <v>3.8951219512195121</v>
      </c>
    </row>
    <row r="32" spans="1:16" ht="20.100000000000001" customHeight="1" thickBot="1" x14ac:dyDescent="0.3">
      <c r="A32" s="8" t="s">
        <v>17</v>
      </c>
      <c r="B32" s="19">
        <f>B33-SUM(B7:B31)</f>
        <v>310.75</v>
      </c>
      <c r="C32" s="140">
        <f>C33-SUM(C7:C31)</f>
        <v>4.4099999999998545</v>
      </c>
      <c r="D32" s="247">
        <f t="shared" si="3"/>
        <v>0.17215494221798719</v>
      </c>
      <c r="E32" s="215">
        <f t="shared" si="0"/>
        <v>2.8035066082654847E-3</v>
      </c>
      <c r="F32" s="52">
        <f t="shared" si="12"/>
        <v>-0.98580852775543093</v>
      </c>
      <c r="H32" s="19">
        <f>H33-SUM(H7:H31)</f>
        <v>247.09799999999996</v>
      </c>
      <c r="I32" s="140">
        <f>I33-SUM(I7:I31)</f>
        <v>2.58400000000006</v>
      </c>
      <c r="J32" s="247">
        <f t="shared" si="5"/>
        <v>0.15996027825933842</v>
      </c>
      <c r="K32" s="215">
        <f t="shared" si="6"/>
        <v>1.6194829311889348E-3</v>
      </c>
      <c r="L32" s="52">
        <f t="shared" si="7"/>
        <v>-0.98954261062412463</v>
      </c>
      <c r="N32" s="27">
        <f t="shared" si="1"/>
        <v>7.9516653258246164</v>
      </c>
      <c r="O32" s="152">
        <f t="shared" si="2"/>
        <v>5.8594104308393309</v>
      </c>
      <c r="P32" s="52">
        <f t="shared" si="8"/>
        <v>-0.2631215989674856</v>
      </c>
    </row>
    <row r="33" spans="1:16" ht="26.25" customHeight="1" thickBot="1" x14ac:dyDescent="0.3">
      <c r="A33" s="12" t="s">
        <v>18</v>
      </c>
      <c r="B33" s="17">
        <v>1805.0600000000002</v>
      </c>
      <c r="C33" s="145">
        <v>1573.0299999999997</v>
      </c>
      <c r="D33" s="243">
        <f>SUM(D7:D32)</f>
        <v>0.99999999999999989</v>
      </c>
      <c r="E33" s="244">
        <f>SUM(E7:E32)</f>
        <v>1.0000000000000004</v>
      </c>
      <c r="F33" s="57">
        <f>(C33-B33)/B33</f>
        <v>-0.12854420351678084</v>
      </c>
      <c r="G33" s="1"/>
      <c r="H33" s="17">
        <v>1544.7459999999999</v>
      </c>
      <c r="I33" s="145">
        <v>1595.5710000000001</v>
      </c>
      <c r="J33" s="243">
        <f>SUM(J7:J32)</f>
        <v>1.0000000000000002</v>
      </c>
      <c r="K33" s="244">
        <f>SUM(K7:K32)</f>
        <v>0.99999999999999978</v>
      </c>
      <c r="L33" s="57">
        <f t="shared" si="7"/>
        <v>3.2901849236055818E-2</v>
      </c>
      <c r="N33" s="29">
        <f t="shared" si="1"/>
        <v>8.5578651125170335</v>
      </c>
      <c r="O33" s="146">
        <f>(I33/C33)*10</f>
        <v>10.143296694913641</v>
      </c>
      <c r="P33" s="57">
        <f t="shared" si="8"/>
        <v>0.18526017430184771</v>
      </c>
    </row>
    <row r="35" spans="1:16" ht="15.75" thickBot="1" x14ac:dyDescent="0.3"/>
    <row r="36" spans="1:16" x14ac:dyDescent="0.25">
      <c r="A36" s="364" t="s">
        <v>2</v>
      </c>
      <c r="B36" s="352" t="s">
        <v>1</v>
      </c>
      <c r="C36" s="350"/>
      <c r="D36" s="352" t="s">
        <v>104</v>
      </c>
      <c r="E36" s="350"/>
      <c r="F36" s="130" t="s">
        <v>0</v>
      </c>
      <c r="H36" s="362" t="s">
        <v>19</v>
      </c>
      <c r="I36" s="363"/>
      <c r="J36" s="352" t="s">
        <v>104</v>
      </c>
      <c r="K36" s="353"/>
      <c r="L36" s="130" t="s">
        <v>0</v>
      </c>
      <c r="N36" s="360" t="s">
        <v>22</v>
      </c>
      <c r="O36" s="350"/>
      <c r="P36" s="130" t="s">
        <v>0</v>
      </c>
    </row>
    <row r="37" spans="1:16" x14ac:dyDescent="0.25">
      <c r="A37" s="365"/>
      <c r="B37" s="355" t="str">
        <f>B5</f>
        <v>jan</v>
      </c>
      <c r="C37" s="357"/>
      <c r="D37" s="355" t="str">
        <f>B5</f>
        <v>jan</v>
      </c>
      <c r="E37" s="357"/>
      <c r="F37" s="131" t="str">
        <f>F5</f>
        <v>2023/2022</v>
      </c>
      <c r="H37" s="358" t="str">
        <f>B5</f>
        <v>jan</v>
      </c>
      <c r="I37" s="357"/>
      <c r="J37" s="355" t="str">
        <f>B5</f>
        <v>jan</v>
      </c>
      <c r="K37" s="356"/>
      <c r="L37" s="131" t="str">
        <f>L5</f>
        <v>2023/2022</v>
      </c>
      <c r="N37" s="358" t="str">
        <f>B5</f>
        <v>jan</v>
      </c>
      <c r="O37" s="356"/>
      <c r="P37" s="131" t="str">
        <f>P5</f>
        <v>2023/2022</v>
      </c>
    </row>
    <row r="38" spans="1:16" ht="19.5" customHeight="1" thickBot="1" x14ac:dyDescent="0.3">
      <c r="A38" s="366"/>
      <c r="B38" s="99">
        <f>B6</f>
        <v>2022</v>
      </c>
      <c r="C38" s="134">
        <f>C6</f>
        <v>2023</v>
      </c>
      <c r="D38" s="99">
        <f>B6</f>
        <v>2022</v>
      </c>
      <c r="E38" s="134">
        <f>C6</f>
        <v>2023</v>
      </c>
      <c r="F38" s="132" t="s">
        <v>1</v>
      </c>
      <c r="H38" s="25">
        <f>B6</f>
        <v>2022</v>
      </c>
      <c r="I38" s="134">
        <f>C6</f>
        <v>2023</v>
      </c>
      <c r="J38" s="99">
        <f>B6</f>
        <v>2022</v>
      </c>
      <c r="K38" s="134">
        <f>C6</f>
        <v>2023</v>
      </c>
      <c r="L38" s="259">
        <v>1000</v>
      </c>
      <c r="N38" s="25">
        <f>B6</f>
        <v>2022</v>
      </c>
      <c r="O38" s="134">
        <f>C6</f>
        <v>2023</v>
      </c>
      <c r="P38" s="132"/>
    </row>
    <row r="39" spans="1:16" ht="20.100000000000001" customHeight="1" x14ac:dyDescent="0.25">
      <c r="A39" s="38" t="s">
        <v>162</v>
      </c>
      <c r="B39" s="39">
        <v>468.93</v>
      </c>
      <c r="C39" s="147">
        <v>479.29</v>
      </c>
      <c r="D39" s="247">
        <f t="shared" ref="D39:D59" si="23">B39/$B$60</f>
        <v>0.334601058895723</v>
      </c>
      <c r="E39" s="246">
        <f t="shared" ref="E39:E59" si="24">C39/$C$60</f>
        <v>0.44900043092949626</v>
      </c>
      <c r="F39" s="52">
        <f>(C39-B39)/B39</f>
        <v>2.2092849679056604E-2</v>
      </c>
      <c r="H39" s="39">
        <v>183.636</v>
      </c>
      <c r="I39" s="147">
        <v>195.82599999999999</v>
      </c>
      <c r="J39" s="247">
        <f t="shared" ref="J39:J59" si="25">H39/$H$60</f>
        <v>0.33198768487600805</v>
      </c>
      <c r="K39" s="246">
        <f t="shared" ref="K39:K59" si="26">I39/$I$60</f>
        <v>0.42718806649985713</v>
      </c>
      <c r="L39" s="52">
        <f>(I39-H39)/H39</f>
        <v>6.6381319566969424E-2</v>
      </c>
      <c r="N39" s="27">
        <f t="shared" ref="N39:N60" si="27">(H39/B39)*10</f>
        <v>3.9160642313351675</v>
      </c>
      <c r="O39" s="151">
        <f t="shared" ref="O39:O60" si="28">(I39/C39)*10</f>
        <v>4.0857518412652043</v>
      </c>
      <c r="P39" s="61">
        <f t="shared" si="8"/>
        <v>4.3331161060190908E-2</v>
      </c>
    </row>
    <row r="40" spans="1:16" ht="20.100000000000001" customHeight="1" x14ac:dyDescent="0.25">
      <c r="A40" s="38" t="s">
        <v>156</v>
      </c>
      <c r="B40" s="19">
        <v>653.66</v>
      </c>
      <c r="C40" s="140">
        <v>397.76</v>
      </c>
      <c r="D40" s="247">
        <f t="shared" si="23"/>
        <v>0.46641359724858361</v>
      </c>
      <c r="E40" s="215">
        <f t="shared" si="24"/>
        <v>0.37262286174657605</v>
      </c>
      <c r="F40" s="52">
        <f t="shared" ref="F40:F60" si="29">(C40-B40)/B40</f>
        <v>-0.3914879295046354</v>
      </c>
      <c r="H40" s="19">
        <v>194.364</v>
      </c>
      <c r="I40" s="140">
        <v>155.07599999999999</v>
      </c>
      <c r="J40" s="247">
        <f t="shared" si="25"/>
        <v>0.35138237809166195</v>
      </c>
      <c r="K40" s="215">
        <f t="shared" si="26"/>
        <v>0.33829326341002647</v>
      </c>
      <c r="L40" s="52">
        <f t="shared" ref="L40:L60" si="30">(I40-H40)/H40</f>
        <v>-0.20213619806136945</v>
      </c>
      <c r="N40" s="27">
        <f t="shared" si="27"/>
        <v>2.9734724474497449</v>
      </c>
      <c r="O40" s="152">
        <f t="shared" si="28"/>
        <v>3.8987329042638774</v>
      </c>
      <c r="P40" s="52">
        <f t="shared" si="8"/>
        <v>0.31117169342117151</v>
      </c>
    </row>
    <row r="41" spans="1:16" ht="20.100000000000001" customHeight="1" x14ac:dyDescent="0.25">
      <c r="A41" s="38" t="s">
        <v>164</v>
      </c>
      <c r="B41" s="19">
        <v>44.68</v>
      </c>
      <c r="C41" s="140">
        <v>57.05</v>
      </c>
      <c r="D41" s="247">
        <f t="shared" si="23"/>
        <v>3.1881038345725171E-2</v>
      </c>
      <c r="E41" s="215">
        <f t="shared" si="24"/>
        <v>5.3444625559739951E-2</v>
      </c>
      <c r="F41" s="52">
        <f t="shared" si="29"/>
        <v>0.27685765443151295</v>
      </c>
      <c r="H41" s="19">
        <v>19.55</v>
      </c>
      <c r="I41" s="140">
        <v>30.016999999999999</v>
      </c>
      <c r="J41" s="247">
        <f t="shared" si="25"/>
        <v>3.5343610399518381E-2</v>
      </c>
      <c r="K41" s="215">
        <f t="shared" si="26"/>
        <v>6.5481111763127528E-2</v>
      </c>
      <c r="L41" s="52">
        <f t="shared" si="30"/>
        <v>0.53539641943734007</v>
      </c>
      <c r="N41" s="27">
        <f t="shared" si="27"/>
        <v>4.3755595344673228</v>
      </c>
      <c r="O41" s="152">
        <f t="shared" si="28"/>
        <v>5.2615249780893958</v>
      </c>
      <c r="P41" s="52">
        <f t="shared" si="8"/>
        <v>0.2024804911561853</v>
      </c>
    </row>
    <row r="42" spans="1:16" ht="20.100000000000001" customHeight="1" x14ac:dyDescent="0.25">
      <c r="A42" s="38" t="s">
        <v>171</v>
      </c>
      <c r="B42" s="19">
        <v>4.0199999999999996</v>
      </c>
      <c r="C42" s="140">
        <v>31.87</v>
      </c>
      <c r="D42" s="247">
        <f t="shared" si="23"/>
        <v>2.8684372012044578E-3</v>
      </c>
      <c r="E42" s="215">
        <f t="shared" si="24"/>
        <v>2.9855919659753066E-2</v>
      </c>
      <c r="F42" s="52">
        <f t="shared" si="29"/>
        <v>6.9278606965174143</v>
      </c>
      <c r="H42" s="19">
        <v>1.4390000000000001</v>
      </c>
      <c r="I42" s="140">
        <v>19.215</v>
      </c>
      <c r="J42" s="247">
        <f t="shared" si="25"/>
        <v>2.6015066682816856E-3</v>
      </c>
      <c r="K42" s="215">
        <f t="shared" si="26"/>
        <v>4.1916899174750825E-2</v>
      </c>
      <c r="L42" s="52">
        <f t="shared" si="30"/>
        <v>12.353022932592078</v>
      </c>
      <c r="N42" s="27">
        <f t="shared" si="27"/>
        <v>3.5796019900497518</v>
      </c>
      <c r="O42" s="152">
        <f t="shared" si="28"/>
        <v>6.0291810480075299</v>
      </c>
      <c r="P42" s="52">
        <f t="shared" si="8"/>
        <v>0.68431603981864253</v>
      </c>
    </row>
    <row r="43" spans="1:16" ht="20.100000000000001" customHeight="1" x14ac:dyDescent="0.25">
      <c r="A43" s="38" t="s">
        <v>181</v>
      </c>
      <c r="B43" s="19">
        <v>22.88</v>
      </c>
      <c r="C43" s="140">
        <v>19</v>
      </c>
      <c r="D43" s="247">
        <f t="shared" si="23"/>
        <v>1.6325831632725871E-2</v>
      </c>
      <c r="E43" s="215">
        <f t="shared" si="24"/>
        <v>1.7799261799036969E-2</v>
      </c>
      <c r="F43" s="52">
        <f t="shared" si="29"/>
        <v>-0.16958041958041956</v>
      </c>
      <c r="H43" s="19">
        <v>25.303000000000001</v>
      </c>
      <c r="I43" s="140">
        <v>13.557</v>
      </c>
      <c r="J43" s="247">
        <f t="shared" si="25"/>
        <v>4.5744213500716807E-2</v>
      </c>
      <c r="K43" s="215">
        <f t="shared" si="26"/>
        <v>2.9574155717517404E-2</v>
      </c>
      <c r="L43" s="52">
        <f t="shared" si="30"/>
        <v>-0.46421372959728097</v>
      </c>
      <c r="N43" s="27">
        <f t="shared" si="27"/>
        <v>11.059003496503497</v>
      </c>
      <c r="O43" s="152">
        <f t="shared" si="28"/>
        <v>7.1352631578947365</v>
      </c>
      <c r="P43" s="52">
        <f t="shared" si="8"/>
        <v>-0.35480053332556782</v>
      </c>
    </row>
    <row r="44" spans="1:16" ht="20.100000000000001" customHeight="1" x14ac:dyDescent="0.25">
      <c r="A44" s="38" t="s">
        <v>172</v>
      </c>
      <c r="B44" s="19">
        <v>0.03</v>
      </c>
      <c r="C44" s="140">
        <v>15.48</v>
      </c>
      <c r="D44" s="247">
        <f t="shared" si="23"/>
        <v>2.1406247770182522E-5</v>
      </c>
      <c r="E44" s="215">
        <f t="shared" si="24"/>
        <v>1.4501714349952226E-2</v>
      </c>
      <c r="F44" s="52">
        <f t="shared" si="29"/>
        <v>515</v>
      </c>
      <c r="H44" s="19">
        <v>0.03</v>
      </c>
      <c r="I44" s="140">
        <v>10.545</v>
      </c>
      <c r="J44" s="247">
        <f t="shared" si="25"/>
        <v>5.4235719283148408E-5</v>
      </c>
      <c r="K44" s="215">
        <f t="shared" si="26"/>
        <v>2.300357542533164E-2</v>
      </c>
      <c r="L44" s="52">
        <f t="shared" si="30"/>
        <v>350.50000000000006</v>
      </c>
      <c r="N44" s="27">
        <f t="shared" si="27"/>
        <v>10</v>
      </c>
      <c r="O44" s="152">
        <f t="shared" si="28"/>
        <v>6.8120155038759691</v>
      </c>
      <c r="P44" s="52">
        <f t="shared" si="8"/>
        <v>-0.31879844961240311</v>
      </c>
    </row>
    <row r="45" spans="1:16" ht="20.100000000000001" customHeight="1" x14ac:dyDescent="0.25">
      <c r="A45" s="38" t="s">
        <v>166</v>
      </c>
      <c r="B45" s="19">
        <v>3.93</v>
      </c>
      <c r="C45" s="140">
        <v>17.21</v>
      </c>
      <c r="D45" s="247">
        <f t="shared" si="23"/>
        <v>2.8042184578939105E-3</v>
      </c>
      <c r="E45" s="215">
        <f t="shared" si="24"/>
        <v>1.6122383976917173E-2</v>
      </c>
      <c r="F45" s="52">
        <f t="shared" si="29"/>
        <v>3.3791348600508906</v>
      </c>
      <c r="H45" s="19">
        <v>2.081</v>
      </c>
      <c r="I45" s="140">
        <v>9.57</v>
      </c>
      <c r="J45" s="247">
        <f t="shared" si="25"/>
        <v>3.7621510609410613E-3</v>
      </c>
      <c r="K45" s="215">
        <f t="shared" si="26"/>
        <v>2.0876644553857165E-2</v>
      </c>
      <c r="L45" s="52">
        <f t="shared" si="30"/>
        <v>3.5987506006727541</v>
      </c>
      <c r="N45" s="27">
        <f t="shared" si="27"/>
        <v>5.2951653944020354</v>
      </c>
      <c r="O45" s="152">
        <f t="shared" si="28"/>
        <v>5.5607205113306213</v>
      </c>
      <c r="P45" s="52">
        <f t="shared" si="8"/>
        <v>5.0150485801506134E-2</v>
      </c>
    </row>
    <row r="46" spans="1:16" ht="20.100000000000001" customHeight="1" x14ac:dyDescent="0.25">
      <c r="A46" s="38" t="s">
        <v>185</v>
      </c>
      <c r="B46" s="19">
        <v>5.52</v>
      </c>
      <c r="C46" s="140">
        <v>19.38</v>
      </c>
      <c r="D46" s="247">
        <f t="shared" si="23"/>
        <v>3.9387495897135836E-3</v>
      </c>
      <c r="E46" s="215">
        <f t="shared" si="24"/>
        <v>1.8155247035017707E-2</v>
      </c>
      <c r="F46" s="52">
        <f t="shared" si="29"/>
        <v>2.5108695652173916</v>
      </c>
      <c r="H46" s="19">
        <v>2.8610000000000002</v>
      </c>
      <c r="I46" s="140">
        <v>7.5010000000000003</v>
      </c>
      <c r="J46" s="247">
        <f t="shared" si="25"/>
        <v>5.1722797623029206E-3</v>
      </c>
      <c r="K46" s="215">
        <f t="shared" si="26"/>
        <v>1.63631881712103E-2</v>
      </c>
      <c r="L46" s="52">
        <f t="shared" si="30"/>
        <v>1.621810555749738</v>
      </c>
      <c r="N46" s="27">
        <f t="shared" si="27"/>
        <v>5.1829710144927539</v>
      </c>
      <c r="O46" s="152">
        <f t="shared" si="28"/>
        <v>3.8704850361197112</v>
      </c>
      <c r="P46" s="52">
        <f t="shared" si="8"/>
        <v>-0.25323042994125117</v>
      </c>
    </row>
    <row r="47" spans="1:16" ht="20.100000000000001" customHeight="1" x14ac:dyDescent="0.25">
      <c r="A47" s="38" t="s">
        <v>168</v>
      </c>
      <c r="B47" s="19">
        <v>8.8699999999999992</v>
      </c>
      <c r="C47" s="140">
        <v>14.17</v>
      </c>
      <c r="D47" s="247">
        <f t="shared" si="23"/>
        <v>6.3291139240506319E-3</v>
      </c>
      <c r="E47" s="215">
        <f t="shared" si="24"/>
        <v>1.3274502089071256E-2</v>
      </c>
      <c r="F47" s="52">
        <f t="shared" si="29"/>
        <v>0.59751972942502829</v>
      </c>
      <c r="H47" s="19">
        <v>16.524000000000001</v>
      </c>
      <c r="I47" s="140">
        <v>6.766</v>
      </c>
      <c r="J47" s="247">
        <f t="shared" si="25"/>
        <v>2.9873034181158147E-2</v>
      </c>
      <c r="K47" s="215">
        <f t="shared" si="26"/>
        <v>1.4759809514252618E-2</v>
      </c>
      <c r="L47" s="52">
        <f t="shared" si="30"/>
        <v>-0.59053497942386834</v>
      </c>
      <c r="N47" s="27">
        <f t="shared" si="27"/>
        <v>18.629086809470124</v>
      </c>
      <c r="O47" s="152">
        <f t="shared" si="28"/>
        <v>4.7748764996471422</v>
      </c>
      <c r="P47" s="52">
        <f t="shared" si="8"/>
        <v>-0.74368703369722733</v>
      </c>
    </row>
    <row r="48" spans="1:16" ht="20.100000000000001" customHeight="1" x14ac:dyDescent="0.25">
      <c r="A48" s="38" t="s">
        <v>161</v>
      </c>
      <c r="B48" s="19">
        <v>20.260000000000002</v>
      </c>
      <c r="C48" s="140">
        <v>10.17</v>
      </c>
      <c r="D48" s="247">
        <f t="shared" si="23"/>
        <v>1.4456352660796598E-2</v>
      </c>
      <c r="E48" s="215">
        <f t="shared" si="24"/>
        <v>9.5272890787476833E-3</v>
      </c>
      <c r="F48" s="52">
        <f t="shared" ref="F48:F52" si="31">(C48-B48)/B48</f>
        <v>-0.49802566633761108</v>
      </c>
      <c r="H48" s="19">
        <v>12.307</v>
      </c>
      <c r="I48" s="140">
        <v>4.5490000000000004</v>
      </c>
      <c r="J48" s="247">
        <f t="shared" si="25"/>
        <v>2.2249299907256919E-2</v>
      </c>
      <c r="K48" s="215">
        <f t="shared" si="26"/>
        <v>9.9234959326537347E-3</v>
      </c>
      <c r="L48" s="52">
        <f t="shared" ref="L48:L52" si="32">(I48-H48)/H48</f>
        <v>-0.63037295847891439</v>
      </c>
      <c r="N48" s="27">
        <f t="shared" ref="N48:N51" si="33">(H48/B48)*10</f>
        <v>6.0745310957551819</v>
      </c>
      <c r="O48" s="152">
        <f t="shared" ref="O48:O51" si="34">(I48/C48)*10</f>
        <v>4.4729596853490659</v>
      </c>
      <c r="P48" s="52">
        <f t="shared" ref="P48:P51" si="35">(O48-N48)/N48</f>
        <v>-0.26365350430509399</v>
      </c>
    </row>
    <row r="49" spans="1:16" ht="20.100000000000001" customHeight="1" x14ac:dyDescent="0.25">
      <c r="A49" s="38" t="s">
        <v>180</v>
      </c>
      <c r="B49" s="19"/>
      <c r="C49" s="140">
        <v>3</v>
      </c>
      <c r="D49" s="247">
        <f t="shared" si="23"/>
        <v>0</v>
      </c>
      <c r="E49" s="215">
        <f t="shared" si="24"/>
        <v>2.8104097577426792E-3</v>
      </c>
      <c r="F49" s="52"/>
      <c r="H49" s="19"/>
      <c r="I49" s="140">
        <v>2.5310000000000001</v>
      </c>
      <c r="J49" s="247">
        <f t="shared" si="25"/>
        <v>0</v>
      </c>
      <c r="K49" s="215">
        <f t="shared" si="26"/>
        <v>5.5212943955916909E-3</v>
      </c>
      <c r="L49" s="52"/>
      <c r="N49" s="27"/>
      <c r="O49" s="152">
        <f t="shared" si="34"/>
        <v>8.4366666666666674</v>
      </c>
      <c r="P49" s="52"/>
    </row>
    <row r="50" spans="1:16" ht="20.100000000000001" customHeight="1" x14ac:dyDescent="0.25">
      <c r="A50" s="38" t="s">
        <v>182</v>
      </c>
      <c r="B50" s="19">
        <v>3.14</v>
      </c>
      <c r="C50" s="140">
        <v>2.5299999999999998</v>
      </c>
      <c r="D50" s="247">
        <f t="shared" si="23"/>
        <v>2.2405205999457708E-3</v>
      </c>
      <c r="E50" s="215">
        <f t="shared" si="24"/>
        <v>2.3701122290296596E-3</v>
      </c>
      <c r="F50" s="52">
        <f t="shared" si="31"/>
        <v>-0.19426751592356697</v>
      </c>
      <c r="H50" s="19">
        <v>4.1660000000000004</v>
      </c>
      <c r="I50" s="140">
        <v>1.9790000000000001</v>
      </c>
      <c r="J50" s="247">
        <f t="shared" si="25"/>
        <v>7.5315335511198771E-3</v>
      </c>
      <c r="K50" s="215">
        <f t="shared" si="26"/>
        <v>4.3171243022030641E-3</v>
      </c>
      <c r="L50" s="52">
        <f t="shared" si="32"/>
        <v>-0.52496399423907825</v>
      </c>
      <c r="N50" s="27">
        <f t="shared" si="33"/>
        <v>13.267515923566879</v>
      </c>
      <c r="O50" s="152">
        <f t="shared" si="34"/>
        <v>7.8221343873517801</v>
      </c>
      <c r="P50" s="52">
        <f t="shared" si="35"/>
        <v>-0.41042962130857924</v>
      </c>
    </row>
    <row r="51" spans="1:16" ht="20.100000000000001" customHeight="1" x14ac:dyDescent="0.25">
      <c r="A51" s="38" t="s">
        <v>184</v>
      </c>
      <c r="B51" s="19">
        <v>0.24</v>
      </c>
      <c r="C51" s="140">
        <v>0.05</v>
      </c>
      <c r="D51" s="247">
        <f t="shared" si="23"/>
        <v>1.7124998216146018E-4</v>
      </c>
      <c r="E51" s="215">
        <f t="shared" si="24"/>
        <v>4.6840162629044656E-5</v>
      </c>
      <c r="F51" s="52">
        <f t="shared" si="31"/>
        <v>-0.79166666666666674</v>
      </c>
      <c r="H51" s="19">
        <v>0.65600000000000003</v>
      </c>
      <c r="I51" s="140">
        <v>0.66900000000000004</v>
      </c>
      <c r="J51" s="247">
        <f t="shared" si="25"/>
        <v>1.1859543949915121E-3</v>
      </c>
      <c r="K51" s="215">
        <f t="shared" si="26"/>
        <v>1.4594017979655636E-3</v>
      </c>
      <c r="L51" s="52">
        <f t="shared" si="32"/>
        <v>1.9817073170731725E-2</v>
      </c>
      <c r="N51" s="27">
        <f t="shared" si="33"/>
        <v>27.333333333333336</v>
      </c>
      <c r="O51" s="152">
        <f t="shared" si="34"/>
        <v>133.80000000000001</v>
      </c>
      <c r="P51" s="52">
        <f t="shared" si="35"/>
        <v>3.8951219512195121</v>
      </c>
    </row>
    <row r="52" spans="1:16" ht="20.100000000000001" customHeight="1" x14ac:dyDescent="0.25">
      <c r="A52" s="38" t="s">
        <v>211</v>
      </c>
      <c r="B52" s="19">
        <v>1.08</v>
      </c>
      <c r="C52" s="140">
        <v>0.11</v>
      </c>
      <c r="D52" s="247">
        <f t="shared" si="23"/>
        <v>7.7062491972657086E-4</v>
      </c>
      <c r="E52" s="215">
        <f t="shared" si="24"/>
        <v>1.0304835778389825E-4</v>
      </c>
      <c r="F52" s="52">
        <f t="shared" si="31"/>
        <v>-0.89814814814814814</v>
      </c>
      <c r="H52" s="19">
        <v>0.79600000000000004</v>
      </c>
      <c r="I52" s="140">
        <v>0.20899999999999999</v>
      </c>
      <c r="J52" s="247">
        <f t="shared" si="25"/>
        <v>1.4390544183128713E-3</v>
      </c>
      <c r="K52" s="215">
        <f t="shared" si="26"/>
        <v>4.5592672014170815E-4</v>
      </c>
      <c r="L52" s="52">
        <f t="shared" si="32"/>
        <v>-0.73743718592964835</v>
      </c>
      <c r="N52" s="27">
        <f t="shared" si="27"/>
        <v>7.3703703703703702</v>
      </c>
      <c r="O52" s="152">
        <f t="shared" si="28"/>
        <v>19</v>
      </c>
      <c r="P52" s="52">
        <f t="shared" si="8"/>
        <v>1.5778894472361809</v>
      </c>
    </row>
    <row r="53" spans="1:16" ht="20.100000000000001" customHeight="1" x14ac:dyDescent="0.25">
      <c r="A53" s="38" t="s">
        <v>188</v>
      </c>
      <c r="B53" s="19">
        <v>0.04</v>
      </c>
      <c r="C53" s="140">
        <v>0.13</v>
      </c>
      <c r="D53" s="247">
        <f t="shared" si="23"/>
        <v>2.85416636935767E-5</v>
      </c>
      <c r="E53" s="215">
        <f t="shared" si="24"/>
        <v>1.2178442283551611E-4</v>
      </c>
      <c r="F53" s="52">
        <f t="shared" si="29"/>
        <v>2.25</v>
      </c>
      <c r="H53" s="19">
        <v>3.5000000000000003E-2</v>
      </c>
      <c r="I53" s="140">
        <v>0.156</v>
      </c>
      <c r="J53" s="247">
        <f t="shared" si="25"/>
        <v>6.3275005830339825E-5</v>
      </c>
      <c r="K53" s="215">
        <f t="shared" si="26"/>
        <v>3.4030893943591615E-4</v>
      </c>
      <c r="L53" s="52">
        <f t="shared" si="30"/>
        <v>3.4571428571428569</v>
      </c>
      <c r="N53" s="27">
        <f t="shared" ref="N53" si="36">(H53/B53)*10</f>
        <v>8.7500000000000018</v>
      </c>
      <c r="O53" s="152">
        <f t="shared" ref="O53" si="37">(I53/C53)*10</f>
        <v>12</v>
      </c>
      <c r="P53" s="52">
        <f t="shared" ref="P53" si="38">(O53-N53)/N53</f>
        <v>0.37142857142857116</v>
      </c>
    </row>
    <row r="54" spans="1:16" ht="20.100000000000001" customHeight="1" x14ac:dyDescent="0.25">
      <c r="A54" s="38" t="s">
        <v>169</v>
      </c>
      <c r="B54" s="19">
        <v>0.08</v>
      </c>
      <c r="C54" s="140">
        <v>0.06</v>
      </c>
      <c r="D54" s="247">
        <f t="shared" si="23"/>
        <v>5.70833273871534E-5</v>
      </c>
      <c r="E54" s="215">
        <f t="shared" si="24"/>
        <v>5.6208195154853589E-5</v>
      </c>
      <c r="F54" s="52">
        <f t="shared" si="29"/>
        <v>-0.25000000000000006</v>
      </c>
      <c r="H54" s="19">
        <v>6.9000000000000006E-2</v>
      </c>
      <c r="I54" s="140">
        <v>0.09</v>
      </c>
      <c r="J54" s="247">
        <f t="shared" si="25"/>
        <v>1.2474215435124135E-4</v>
      </c>
      <c r="K54" s="215">
        <f t="shared" si="26"/>
        <v>1.9633208044379777E-4</v>
      </c>
      <c r="L54" s="52">
        <f t="shared" si="30"/>
        <v>0.30434782608695637</v>
      </c>
      <c r="N54" s="27">
        <f t="shared" ref="N54:N55" si="39">(H54/B54)*10</f>
        <v>8.625</v>
      </c>
      <c r="O54" s="152">
        <f t="shared" ref="O54:O55" si="40">(I54/C54)*10</f>
        <v>15</v>
      </c>
      <c r="P54" s="52">
        <f t="shared" ref="P54:P55" si="41">(O54-N54)/N54</f>
        <v>0.73913043478260865</v>
      </c>
    </row>
    <row r="55" spans="1:16" ht="20.100000000000001" customHeight="1" x14ac:dyDescent="0.25">
      <c r="A55" s="38" t="s">
        <v>183</v>
      </c>
      <c r="B55" s="19">
        <v>0.43</v>
      </c>
      <c r="C55" s="140">
        <v>0.12</v>
      </c>
      <c r="D55" s="247">
        <f t="shared" si="23"/>
        <v>3.068228847059495E-4</v>
      </c>
      <c r="E55" s="215">
        <f t="shared" si="24"/>
        <v>1.1241639030970718E-4</v>
      </c>
      <c r="F55" s="52">
        <f t="shared" si="29"/>
        <v>-0.72093023255813959</v>
      </c>
      <c r="H55" s="19">
        <v>0.36099999999999999</v>
      </c>
      <c r="I55" s="140">
        <v>8.7999999999999995E-2</v>
      </c>
      <c r="J55" s="247">
        <f t="shared" si="25"/>
        <v>6.5263648870721917E-4</v>
      </c>
      <c r="K55" s="215">
        <f t="shared" si="26"/>
        <v>1.9196914532282447E-4</v>
      </c>
      <c r="L55" s="52">
        <f t="shared" si="30"/>
        <v>-0.75623268698060953</v>
      </c>
      <c r="N55" s="27">
        <f t="shared" si="39"/>
        <v>8.3953488372093013</v>
      </c>
      <c r="O55" s="152">
        <f t="shared" si="40"/>
        <v>7.333333333333333</v>
      </c>
      <c r="P55" s="52">
        <f t="shared" si="41"/>
        <v>-0.12650046168051701</v>
      </c>
    </row>
    <row r="56" spans="1:16" ht="20.100000000000001" customHeight="1" x14ac:dyDescent="0.25">
      <c r="A56" s="38" t="s">
        <v>186</v>
      </c>
      <c r="B56" s="19">
        <v>0.02</v>
      </c>
      <c r="C56" s="140">
        <v>0.04</v>
      </c>
      <c r="D56" s="247">
        <f t="shared" si="23"/>
        <v>1.427083184678835E-5</v>
      </c>
      <c r="E56" s="215">
        <f t="shared" si="24"/>
        <v>3.7472130103235724E-5</v>
      </c>
      <c r="F56" s="52">
        <f t="shared" ref="F56:F57" si="42">(C56-B56)/B56</f>
        <v>1</v>
      </c>
      <c r="H56" s="19">
        <v>0.01</v>
      </c>
      <c r="I56" s="140">
        <v>3.6999999999999998E-2</v>
      </c>
      <c r="J56" s="247">
        <f t="shared" si="25"/>
        <v>1.8078573094382804E-5</v>
      </c>
      <c r="K56" s="215">
        <f t="shared" si="26"/>
        <v>8.0714299738005751E-5</v>
      </c>
      <c r="L56" s="52">
        <f t="shared" ref="L56" si="43">(I56-H56)/H56</f>
        <v>2.6999999999999997</v>
      </c>
      <c r="N56" s="27">
        <f t="shared" ref="N56" si="44">(H56/B56)*10</f>
        <v>5</v>
      </c>
      <c r="O56" s="152">
        <f t="shared" ref="O56" si="45">(I56/C56)*10</f>
        <v>9.25</v>
      </c>
      <c r="P56" s="52">
        <f t="shared" ref="P56" si="46">(O56-N56)/N56</f>
        <v>0.85</v>
      </c>
    </row>
    <row r="57" spans="1:16" ht="20.100000000000001" customHeight="1" x14ac:dyDescent="0.25">
      <c r="A57" s="38" t="s">
        <v>167</v>
      </c>
      <c r="B57" s="19">
        <v>158.69999999999999</v>
      </c>
      <c r="C57" s="140">
        <v>0.02</v>
      </c>
      <c r="D57" s="247">
        <f t="shared" si="23"/>
        <v>0.11323905070426554</v>
      </c>
      <c r="E57" s="215">
        <f t="shared" si="24"/>
        <v>1.8736065051617862E-5</v>
      </c>
      <c r="F57" s="52">
        <f t="shared" si="42"/>
        <v>-0.99987397605545048</v>
      </c>
      <c r="H57" s="19">
        <v>85.692999999999998</v>
      </c>
      <c r="I57" s="140">
        <v>1.4999999999999999E-2</v>
      </c>
      <c r="J57" s="247">
        <f t="shared" si="25"/>
        <v>0.15492071641769456</v>
      </c>
      <c r="K57" s="215">
        <f t="shared" si="26"/>
        <v>3.2722013407299626E-5</v>
      </c>
      <c r="L57" s="52">
        <f t="shared" si="30"/>
        <v>-0.99982495653087178</v>
      </c>
      <c r="N57" s="27">
        <f t="shared" ref="N57" si="47">(H57/B57)*10</f>
        <v>5.3996849401386271</v>
      </c>
      <c r="O57" s="152">
        <f t="shared" ref="O57" si="48">(I57/C57)*10</f>
        <v>7.5</v>
      </c>
      <c r="P57" s="52">
        <f t="shared" ref="P57" si="49">(O57-N57)/N57</f>
        <v>0.3889699275320036</v>
      </c>
    </row>
    <row r="58" spans="1:16" ht="20.100000000000001" customHeight="1" x14ac:dyDescent="0.25">
      <c r="A58" s="38" t="s">
        <v>179</v>
      </c>
      <c r="B58" s="19">
        <v>0.11</v>
      </c>
      <c r="C58" s="140">
        <v>0.02</v>
      </c>
      <c r="D58" s="247">
        <f t="shared" si="23"/>
        <v>7.8489575157335916E-5</v>
      </c>
      <c r="E58" s="215">
        <f t="shared" si="24"/>
        <v>1.8736065051617862E-5</v>
      </c>
      <c r="F58" s="52">
        <f t="shared" si="29"/>
        <v>-0.81818181818181812</v>
      </c>
      <c r="H58" s="19">
        <v>0.115</v>
      </c>
      <c r="I58" s="140">
        <v>1.0999999999999999E-2</v>
      </c>
      <c r="J58" s="247">
        <f t="shared" si="25"/>
        <v>2.0790359058540226E-4</v>
      </c>
      <c r="K58" s="215">
        <f t="shared" si="26"/>
        <v>2.3996143165353059E-5</v>
      </c>
      <c r="L58" s="52">
        <f t="shared" ref="L58:L59" si="50">(I58-H58)/H58</f>
        <v>-0.90434782608695652</v>
      </c>
      <c r="N58" s="27">
        <f t="shared" ref="N58" si="51">(H58/B58)*10</f>
        <v>10.454545454545453</v>
      </c>
      <c r="O58" s="152">
        <f t="shared" ref="O58" si="52">(I58/C58)*10</f>
        <v>5.4999999999999991</v>
      </c>
      <c r="P58" s="52">
        <f t="shared" ref="P58" si="53">(O58-N58)/N58</f>
        <v>-0.47391304347826091</v>
      </c>
    </row>
    <row r="59" spans="1:16" ht="20.100000000000001" customHeight="1" thickBot="1" x14ac:dyDescent="0.3">
      <c r="A59" s="38" t="s">
        <v>190</v>
      </c>
      <c r="B59" s="19">
        <v>4.84</v>
      </c>
      <c r="C59" s="140"/>
      <c r="D59" s="247">
        <f t="shared" si="23"/>
        <v>3.4535413069227802E-3</v>
      </c>
      <c r="E59" s="215">
        <f t="shared" si="24"/>
        <v>0</v>
      </c>
      <c r="F59" s="52">
        <f t="shared" si="29"/>
        <v>-1</v>
      </c>
      <c r="H59" s="19">
        <v>3.145</v>
      </c>
      <c r="I59" s="140"/>
      <c r="J59" s="247">
        <f t="shared" si="25"/>
        <v>5.6857112381833918E-3</v>
      </c>
      <c r="K59" s="215">
        <f t="shared" si="26"/>
        <v>0</v>
      </c>
      <c r="L59" s="52">
        <f t="shared" si="50"/>
        <v>-1</v>
      </c>
      <c r="N59" s="27">
        <f t="shared" ref="N59" si="54">(H59/B59)*10</f>
        <v>6.4979338842975212</v>
      </c>
      <c r="O59" s="152"/>
      <c r="P59" s="52"/>
    </row>
    <row r="60" spans="1:16" ht="26.25" customHeight="1" thickBot="1" x14ac:dyDescent="0.3">
      <c r="A60" s="12" t="s">
        <v>18</v>
      </c>
      <c r="B60" s="17">
        <v>1401.46</v>
      </c>
      <c r="C60" s="145">
        <v>1067.4599999999998</v>
      </c>
      <c r="D60" s="253">
        <f>SUM(D39:D59)</f>
        <v>0.99999999999999989</v>
      </c>
      <c r="E60" s="254">
        <f>SUM(E39:E59)</f>
        <v>0.99999999999999989</v>
      </c>
      <c r="F60" s="57">
        <f t="shared" si="29"/>
        <v>-0.2383228918413656</v>
      </c>
      <c r="G60" s="1"/>
      <c r="H60" s="17">
        <v>553.14100000000008</v>
      </c>
      <c r="I60" s="145">
        <v>458.40699999999998</v>
      </c>
      <c r="J60" s="253">
        <f>SUM(J39:J59)</f>
        <v>0.99999999999999989</v>
      </c>
      <c r="K60" s="254">
        <f>SUM(K39:K59)</f>
        <v>1</v>
      </c>
      <c r="L60" s="57">
        <f t="shared" si="30"/>
        <v>-0.17126555435232624</v>
      </c>
      <c r="M60" s="1"/>
      <c r="N60" s="29">
        <f t="shared" si="27"/>
        <v>3.9468910992821775</v>
      </c>
      <c r="O60" s="146">
        <f t="shared" si="28"/>
        <v>4.2943716860584944</v>
      </c>
      <c r="P60" s="57">
        <f t="shared" si="8"/>
        <v>8.8039061133334359E-2</v>
      </c>
    </row>
    <row r="62" spans="1:16" ht="15.75" thickBot="1" x14ac:dyDescent="0.3"/>
    <row r="63" spans="1:16" x14ac:dyDescent="0.25">
      <c r="A63" s="364" t="s">
        <v>15</v>
      </c>
      <c r="B63" s="352" t="s">
        <v>1</v>
      </c>
      <c r="C63" s="350"/>
      <c r="D63" s="352" t="s">
        <v>104</v>
      </c>
      <c r="E63" s="350"/>
      <c r="F63" s="130" t="s">
        <v>0</v>
      </c>
      <c r="H63" s="362" t="s">
        <v>19</v>
      </c>
      <c r="I63" s="363"/>
      <c r="J63" s="352" t="s">
        <v>104</v>
      </c>
      <c r="K63" s="353"/>
      <c r="L63" s="130" t="s">
        <v>0</v>
      </c>
      <c r="N63" s="360" t="s">
        <v>22</v>
      </c>
      <c r="O63" s="350"/>
      <c r="P63" s="130" t="s">
        <v>0</v>
      </c>
    </row>
    <row r="64" spans="1:16" x14ac:dyDescent="0.25">
      <c r="A64" s="365"/>
      <c r="B64" s="355" t="str">
        <f>B5</f>
        <v>jan</v>
      </c>
      <c r="C64" s="357"/>
      <c r="D64" s="355" t="str">
        <f>B5</f>
        <v>jan</v>
      </c>
      <c r="E64" s="357"/>
      <c r="F64" s="131" t="str">
        <f>F37</f>
        <v>2023/2022</v>
      </c>
      <c r="H64" s="358" t="str">
        <f>B5</f>
        <v>jan</v>
      </c>
      <c r="I64" s="357"/>
      <c r="J64" s="355" t="str">
        <f>B5</f>
        <v>jan</v>
      </c>
      <c r="K64" s="356"/>
      <c r="L64" s="131" t="str">
        <f>L37</f>
        <v>2023/2022</v>
      </c>
      <c r="N64" s="358" t="str">
        <f>B5</f>
        <v>jan</v>
      </c>
      <c r="O64" s="356"/>
      <c r="P64" s="131" t="str">
        <f>P37</f>
        <v>2023/2022</v>
      </c>
    </row>
    <row r="65" spans="1:16" ht="19.5" customHeight="1" thickBot="1" x14ac:dyDescent="0.3">
      <c r="A65" s="366"/>
      <c r="B65" s="99">
        <f>B6</f>
        <v>2022</v>
      </c>
      <c r="C65" s="134">
        <f>C6</f>
        <v>2023</v>
      </c>
      <c r="D65" s="99">
        <f>B6</f>
        <v>2022</v>
      </c>
      <c r="E65" s="134">
        <f>C6</f>
        <v>2023</v>
      </c>
      <c r="F65" s="132" t="s">
        <v>1</v>
      </c>
      <c r="H65" s="25">
        <f>B6</f>
        <v>2022</v>
      </c>
      <c r="I65" s="134">
        <f>C6</f>
        <v>2023</v>
      </c>
      <c r="J65" s="99">
        <f>B6</f>
        <v>2022</v>
      </c>
      <c r="K65" s="134">
        <f>C6</f>
        <v>2023</v>
      </c>
      <c r="L65" s="259">
        <v>1000</v>
      </c>
      <c r="N65" s="25">
        <f>B6</f>
        <v>2022</v>
      </c>
      <c r="O65" s="134">
        <f>C6</f>
        <v>2023</v>
      </c>
      <c r="P65" s="132" t="s">
        <v>23</v>
      </c>
    </row>
    <row r="66" spans="1:16" ht="20.100000000000001" customHeight="1" x14ac:dyDescent="0.25">
      <c r="A66" s="38" t="s">
        <v>157</v>
      </c>
      <c r="B66" s="39">
        <v>115.89</v>
      </c>
      <c r="C66" s="147">
        <v>227.28</v>
      </c>
      <c r="D66" s="247">
        <f t="shared" ref="D66:D90" si="55">B66/$B$91</f>
        <v>0.28714073339940532</v>
      </c>
      <c r="E66" s="246">
        <f t="shared" ref="E66:E90" si="56">C66/$C$91</f>
        <v>0.44955199082224029</v>
      </c>
      <c r="F66" s="61">
        <f t="shared" ref="F66:F68" si="57">(C66-B66)/B66</f>
        <v>0.96117007507118823</v>
      </c>
      <c r="H66" s="19">
        <v>595.221</v>
      </c>
      <c r="I66" s="147">
        <v>861.173</v>
      </c>
      <c r="J66" s="245">
        <f t="shared" ref="J66:J91" si="58">H66/$H$91</f>
        <v>0.60026018424675143</v>
      </c>
      <c r="K66" s="246">
        <f t="shared" ref="K66:K91" si="59">I66/$I$91</f>
        <v>0.75729885926744056</v>
      </c>
      <c r="L66" s="61">
        <f t="shared" ref="L66:L68" si="60">(I66-H66)/H66</f>
        <v>0.44681219244616704</v>
      </c>
      <c r="N66" s="41">
        <f t="shared" ref="N66:N70" si="61">(H66/B66)*10</f>
        <v>51.360859435671756</v>
      </c>
      <c r="O66" s="149">
        <f t="shared" ref="O66:O71" si="62">(I66/C66)*10</f>
        <v>37.890399507215768</v>
      </c>
      <c r="P66" s="61">
        <f t="shared" si="8"/>
        <v>-0.26227092140713526</v>
      </c>
    </row>
    <row r="67" spans="1:16" ht="20.100000000000001" customHeight="1" x14ac:dyDescent="0.25">
      <c r="A67" s="38" t="s">
        <v>160</v>
      </c>
      <c r="B67" s="19">
        <v>77.73</v>
      </c>
      <c r="C67" s="140">
        <v>64.959999999999994</v>
      </c>
      <c r="D67" s="247">
        <f t="shared" si="55"/>
        <v>0.19259167492566898</v>
      </c>
      <c r="E67" s="215">
        <f t="shared" si="56"/>
        <v>0.12848863658840518</v>
      </c>
      <c r="F67" s="52">
        <f t="shared" si="57"/>
        <v>-0.16428663321754805</v>
      </c>
      <c r="H67" s="19">
        <v>48.292000000000002</v>
      </c>
      <c r="I67" s="140">
        <v>120.997</v>
      </c>
      <c r="J67" s="214">
        <f t="shared" si="58"/>
        <v>4.8700843581869789E-2</v>
      </c>
      <c r="K67" s="215">
        <f t="shared" si="59"/>
        <v>0.10640241864849748</v>
      </c>
      <c r="L67" s="52">
        <f t="shared" si="60"/>
        <v>1.5055288660647725</v>
      </c>
      <c r="N67" s="40">
        <f t="shared" si="61"/>
        <v>6.2127878553968863</v>
      </c>
      <c r="O67" s="143">
        <f t="shared" si="62"/>
        <v>18.626385467980299</v>
      </c>
      <c r="P67" s="52">
        <f t="shared" si="8"/>
        <v>1.9980720252342183</v>
      </c>
    </row>
    <row r="68" spans="1:16" ht="20.100000000000001" customHeight="1" x14ac:dyDescent="0.25">
      <c r="A68" s="38" t="s">
        <v>173</v>
      </c>
      <c r="B68" s="19">
        <v>16.75</v>
      </c>
      <c r="C68" s="140">
        <v>33.770000000000003</v>
      </c>
      <c r="D68" s="247">
        <f t="shared" si="55"/>
        <v>4.150148662041625E-2</v>
      </c>
      <c r="E68" s="215">
        <f t="shared" si="56"/>
        <v>6.6795893743695253E-2</v>
      </c>
      <c r="F68" s="52">
        <f t="shared" si="57"/>
        <v>1.0161194029850749</v>
      </c>
      <c r="H68" s="19">
        <v>35.661999999999999</v>
      </c>
      <c r="I68" s="140">
        <v>74.748999999999995</v>
      </c>
      <c r="J68" s="214">
        <f t="shared" si="58"/>
        <v>3.5963917083919501E-2</v>
      </c>
      <c r="K68" s="215">
        <f t="shared" si="59"/>
        <v>6.573282305806373E-2</v>
      </c>
      <c r="L68" s="52">
        <f t="shared" si="60"/>
        <v>1.0960406034434411</v>
      </c>
      <c r="N68" s="40">
        <f t="shared" si="61"/>
        <v>21.290746268656715</v>
      </c>
      <c r="O68" s="143">
        <f t="shared" si="62"/>
        <v>22.134734971868518</v>
      </c>
      <c r="P68" s="52">
        <f t="shared" si="8"/>
        <v>3.9641104757999271E-2</v>
      </c>
    </row>
    <row r="69" spans="1:16" ht="20.100000000000001" customHeight="1" x14ac:dyDescent="0.25">
      <c r="A69" s="38" t="s">
        <v>165</v>
      </c>
      <c r="B69" s="19">
        <v>12.49</v>
      </c>
      <c r="C69" s="140">
        <v>135.33000000000001</v>
      </c>
      <c r="D69" s="247">
        <f t="shared" si="55"/>
        <v>3.0946481665014864E-2</v>
      </c>
      <c r="E69" s="215">
        <f t="shared" si="56"/>
        <v>0.26767806634096175</v>
      </c>
      <c r="F69" s="52">
        <f t="shared" ref="F69" si="63">(C69-B69)/B69</f>
        <v>9.8350680544435569</v>
      </c>
      <c r="H69" s="19">
        <v>132.26300000000001</v>
      </c>
      <c r="I69" s="140">
        <v>49.359000000000002</v>
      </c>
      <c r="J69" s="214">
        <f t="shared" si="58"/>
        <v>0.13338274817089465</v>
      </c>
      <c r="K69" s="215">
        <f t="shared" si="59"/>
        <v>4.3405348744772074E-2</v>
      </c>
      <c r="L69" s="52">
        <f t="shared" ref="L69" si="64">(I69-H69)/H69</f>
        <v>-0.62681173117198308</v>
      </c>
      <c r="N69" s="40">
        <f t="shared" si="61"/>
        <v>105.89511609287429</v>
      </c>
      <c r="O69" s="143">
        <f t="shared" si="62"/>
        <v>3.6473065839060075</v>
      </c>
      <c r="P69" s="52">
        <f t="shared" ref="P69" si="65">(O69-N69)/N69</f>
        <v>-0.96555736734159514</v>
      </c>
    </row>
    <row r="70" spans="1:16" ht="20.100000000000001" customHeight="1" x14ac:dyDescent="0.25">
      <c r="A70" s="38" t="s">
        <v>175</v>
      </c>
      <c r="B70" s="19">
        <v>18</v>
      </c>
      <c r="C70" s="140">
        <v>20.55</v>
      </c>
      <c r="D70" s="247">
        <f t="shared" si="55"/>
        <v>4.4598612487611496E-2</v>
      </c>
      <c r="E70" s="215">
        <f t="shared" si="56"/>
        <v>4.0647190300057368E-2</v>
      </c>
      <c r="F70" s="52">
        <f t="shared" ref="F70:F90" si="66">(C70-B70)/B70</f>
        <v>0.14166666666666672</v>
      </c>
      <c r="H70" s="19">
        <v>11.2</v>
      </c>
      <c r="I70" s="140">
        <v>13.72</v>
      </c>
      <c r="J70" s="214">
        <f t="shared" si="58"/>
        <v>1.1294820014017676E-2</v>
      </c>
      <c r="K70" s="215">
        <f t="shared" si="59"/>
        <v>1.2065102307143031E-2</v>
      </c>
      <c r="L70" s="52">
        <f t="shared" ref="L70:L74" si="67">(I70-H70)/H70</f>
        <v>0.22500000000000014</v>
      </c>
      <c r="N70" s="40">
        <f t="shared" si="61"/>
        <v>6.2222222222222223</v>
      </c>
      <c r="O70" s="143">
        <f t="shared" si="62"/>
        <v>6.6763990267639901</v>
      </c>
      <c r="P70" s="52">
        <f t="shared" ref="P70" si="68">(O70-N70)/N70</f>
        <v>7.299270072992696E-2</v>
      </c>
    </row>
    <row r="71" spans="1:16" ht="20.100000000000001" customHeight="1" x14ac:dyDescent="0.25">
      <c r="A71" s="38" t="s">
        <v>229</v>
      </c>
      <c r="B71" s="19"/>
      <c r="C71" s="140">
        <v>4.5</v>
      </c>
      <c r="D71" s="247">
        <f t="shared" si="55"/>
        <v>0</v>
      </c>
      <c r="E71" s="215">
        <f t="shared" si="56"/>
        <v>8.9008445912534383E-3</v>
      </c>
      <c r="F71" s="52"/>
      <c r="H71" s="19"/>
      <c r="I71" s="140">
        <v>4.7699999999999996</v>
      </c>
      <c r="J71" s="214">
        <f t="shared" si="58"/>
        <v>0</v>
      </c>
      <c r="K71" s="215">
        <f t="shared" si="59"/>
        <v>4.1946456271918552E-3</v>
      </c>
      <c r="L71" s="52"/>
      <c r="N71" s="40"/>
      <c r="O71" s="143">
        <f t="shared" si="62"/>
        <v>10.599999999999998</v>
      </c>
      <c r="P71" s="52"/>
    </row>
    <row r="72" spans="1:16" ht="20.100000000000001" customHeight="1" x14ac:dyDescent="0.25">
      <c r="A72" s="38" t="s">
        <v>192</v>
      </c>
      <c r="B72" s="19"/>
      <c r="C72" s="140">
        <v>3.74</v>
      </c>
      <c r="D72" s="247">
        <f t="shared" si="55"/>
        <v>0</v>
      </c>
      <c r="E72" s="215">
        <f t="shared" si="56"/>
        <v>7.3975908380639688E-3</v>
      </c>
      <c r="F72" s="52"/>
      <c r="H72" s="19"/>
      <c r="I72" s="140">
        <v>3.0369999999999999</v>
      </c>
      <c r="J72" s="214">
        <f t="shared" si="58"/>
        <v>0</v>
      </c>
      <c r="K72" s="215">
        <f t="shared" si="59"/>
        <v>2.6706789873756111E-3</v>
      </c>
      <c r="L72" s="52"/>
      <c r="N72" s="40"/>
      <c r="O72" s="143">
        <f t="shared" ref="O72:O76" si="69">(I72/C72)*10</f>
        <v>8.120320855614974</v>
      </c>
      <c r="P72" s="52"/>
    </row>
    <row r="73" spans="1:16" ht="20.100000000000001" customHeight="1" x14ac:dyDescent="0.25">
      <c r="A73" s="38" t="s">
        <v>163</v>
      </c>
      <c r="B73" s="19">
        <v>17.059999999999999</v>
      </c>
      <c r="C73" s="140">
        <v>3.84</v>
      </c>
      <c r="D73" s="247">
        <f t="shared" si="55"/>
        <v>4.2269573835480669E-2</v>
      </c>
      <c r="E73" s="215">
        <f t="shared" si="56"/>
        <v>7.5953873845362669E-3</v>
      </c>
      <c r="F73" s="52">
        <f t="shared" si="66"/>
        <v>-0.77491207502930837</v>
      </c>
      <c r="H73" s="19">
        <v>11.988</v>
      </c>
      <c r="I73" s="140">
        <v>2.9060000000000001</v>
      </c>
      <c r="J73" s="214">
        <f t="shared" si="58"/>
        <v>1.2089491279289634E-2</v>
      </c>
      <c r="K73" s="215">
        <f t="shared" si="59"/>
        <v>2.5554801242388958E-3</v>
      </c>
      <c r="L73" s="52">
        <f t="shared" si="67"/>
        <v>-0.75759092425759089</v>
      </c>
      <c r="N73" s="40">
        <f t="shared" ref="N73:N74" si="70">(H73/B73)*10</f>
        <v>7.0269636576787811</v>
      </c>
      <c r="O73" s="143">
        <f t="shared" si="69"/>
        <v>7.5677083333333339</v>
      </c>
      <c r="P73" s="52">
        <f t="shared" ref="P73:P74" si="71">(O73-N73)/N73</f>
        <v>7.6952820876432029E-2</v>
      </c>
    </row>
    <row r="74" spans="1:16" ht="20.100000000000001" customHeight="1" x14ac:dyDescent="0.25">
      <c r="A74" s="38" t="s">
        <v>158</v>
      </c>
      <c r="B74" s="19">
        <v>0.23</v>
      </c>
      <c r="C74" s="140">
        <v>2.2400000000000002</v>
      </c>
      <c r="D74" s="247">
        <f t="shared" si="55"/>
        <v>5.6987115956392469E-4</v>
      </c>
      <c r="E74" s="215">
        <f t="shared" si="56"/>
        <v>4.4306426409794894E-3</v>
      </c>
      <c r="F74" s="52">
        <f t="shared" si="66"/>
        <v>8.7391304347826093</v>
      </c>
      <c r="H74" s="19">
        <v>0.105</v>
      </c>
      <c r="I74" s="140">
        <v>1.7729999999999999</v>
      </c>
      <c r="J74" s="214">
        <f t="shared" si="58"/>
        <v>1.0588893763141572E-4</v>
      </c>
      <c r="K74" s="215">
        <f t="shared" si="59"/>
        <v>1.5591418652015009E-3</v>
      </c>
      <c r="L74" s="52">
        <f t="shared" si="67"/>
        <v>15.885714285714286</v>
      </c>
      <c r="N74" s="40">
        <f t="shared" si="70"/>
        <v>4.5652173913043477</v>
      </c>
      <c r="O74" s="143">
        <f t="shared" si="69"/>
        <v>7.9151785714285703</v>
      </c>
      <c r="P74" s="52">
        <f t="shared" si="71"/>
        <v>0.73380102040816308</v>
      </c>
    </row>
    <row r="75" spans="1:16" ht="20.100000000000001" customHeight="1" x14ac:dyDescent="0.25">
      <c r="A75" s="38" t="s">
        <v>228</v>
      </c>
      <c r="B75" s="19"/>
      <c r="C75" s="140">
        <v>2.7</v>
      </c>
      <c r="D75" s="247">
        <f t="shared" si="55"/>
        <v>0</v>
      </c>
      <c r="E75" s="215">
        <f t="shared" si="56"/>
        <v>5.340506754752063E-3</v>
      </c>
      <c r="F75" s="52"/>
      <c r="H75" s="19"/>
      <c r="I75" s="140">
        <v>1.0189999999999999</v>
      </c>
      <c r="J75" s="214">
        <f t="shared" si="58"/>
        <v>0</v>
      </c>
      <c r="K75" s="215">
        <f t="shared" si="59"/>
        <v>8.9608886668941302E-4</v>
      </c>
      <c r="L75" s="52"/>
      <c r="N75" s="40"/>
      <c r="O75" s="143">
        <f t="shared" si="69"/>
        <v>3.7740740740740737</v>
      </c>
      <c r="P75" s="52"/>
    </row>
    <row r="76" spans="1:16" ht="20.100000000000001" customHeight="1" x14ac:dyDescent="0.25">
      <c r="A76" s="38" t="s">
        <v>226</v>
      </c>
      <c r="B76" s="19"/>
      <c r="C76" s="140">
        <v>0.5</v>
      </c>
      <c r="D76" s="247">
        <f t="shared" si="55"/>
        <v>0</v>
      </c>
      <c r="E76" s="215">
        <f t="shared" si="56"/>
        <v>9.8898273236149308E-4</v>
      </c>
      <c r="F76" s="52"/>
      <c r="H76" s="19"/>
      <c r="I76" s="140">
        <v>0.90200000000000002</v>
      </c>
      <c r="J76" s="214">
        <f t="shared" si="58"/>
        <v>0</v>
      </c>
      <c r="K76" s="215">
        <f t="shared" si="59"/>
        <v>7.9320133243753746E-4</v>
      </c>
      <c r="L76" s="52"/>
      <c r="N76" s="40"/>
      <c r="O76" s="143">
        <f t="shared" si="69"/>
        <v>18.04</v>
      </c>
      <c r="P76" s="52"/>
    </row>
    <row r="77" spans="1:16" ht="20.100000000000001" customHeight="1" x14ac:dyDescent="0.25">
      <c r="A77" s="38" t="s">
        <v>214</v>
      </c>
      <c r="B77" s="19"/>
      <c r="C77" s="140">
        <v>2.25</v>
      </c>
      <c r="D77" s="247">
        <f t="shared" si="55"/>
        <v>0</v>
      </c>
      <c r="E77" s="215">
        <f t="shared" si="56"/>
        <v>4.4504222956267192E-3</v>
      </c>
      <c r="F77" s="52"/>
      <c r="H77" s="19"/>
      <c r="I77" s="140">
        <v>0.78100000000000003</v>
      </c>
      <c r="J77" s="214">
        <f t="shared" si="58"/>
        <v>0</v>
      </c>
      <c r="K77" s="215">
        <f t="shared" si="59"/>
        <v>6.8679627564713613E-4</v>
      </c>
      <c r="L77" s="52"/>
      <c r="N77" s="40"/>
      <c r="O77" s="143">
        <f t="shared" ref="O77:O85" si="72">(I77/C77)*10</f>
        <v>3.4711111111111115</v>
      </c>
      <c r="P77" s="52"/>
    </row>
    <row r="78" spans="1:16" ht="20.100000000000001" customHeight="1" x14ac:dyDescent="0.25">
      <c r="A78" s="38" t="s">
        <v>159</v>
      </c>
      <c r="B78" s="19">
        <v>24</v>
      </c>
      <c r="C78" s="140">
        <v>1.1299999999999999</v>
      </c>
      <c r="D78" s="247">
        <f t="shared" si="55"/>
        <v>5.9464816650148661E-2</v>
      </c>
      <c r="E78" s="215">
        <f t="shared" si="56"/>
        <v>2.2351009751369741E-3</v>
      </c>
      <c r="F78" s="52">
        <f t="shared" ref="F78:F89" si="73">(C78-B78)/B78</f>
        <v>-0.95291666666666675</v>
      </c>
      <c r="H78" s="19">
        <v>10.355</v>
      </c>
      <c r="I78" s="140">
        <v>0.54700000000000004</v>
      </c>
      <c r="J78" s="214">
        <f t="shared" si="58"/>
        <v>1.0442666182602952E-2</v>
      </c>
      <c r="K78" s="215">
        <f t="shared" si="59"/>
        <v>4.8102120714338474E-4</v>
      </c>
      <c r="L78" s="52">
        <f t="shared" ref="L78:L88" si="74">(I78-H78)/H78</f>
        <v>-0.94717527764365039</v>
      </c>
      <c r="N78" s="40">
        <f t="shared" ref="N78:N88" si="75">(H78/B78)*10</f>
        <v>4.3145833333333332</v>
      </c>
      <c r="O78" s="143">
        <f t="shared" si="72"/>
        <v>4.840707964601771</v>
      </c>
      <c r="P78" s="52">
        <f t="shared" ref="P78:P85" si="76">(O78-N78)/N78</f>
        <v>0.12194100579857564</v>
      </c>
    </row>
    <row r="79" spans="1:16" ht="20.100000000000001" customHeight="1" x14ac:dyDescent="0.25">
      <c r="A79" s="38" t="s">
        <v>176</v>
      </c>
      <c r="B79" s="19">
        <v>9.4499999999999993</v>
      </c>
      <c r="C79" s="140">
        <v>0.9</v>
      </c>
      <c r="D79" s="247">
        <f t="shared" si="55"/>
        <v>2.3414271555996034E-2</v>
      </c>
      <c r="E79" s="215">
        <f t="shared" si="56"/>
        <v>1.7801689182506877E-3</v>
      </c>
      <c r="F79" s="52">
        <f t="shared" si="73"/>
        <v>-0.90476190476190477</v>
      </c>
      <c r="H79" s="19">
        <v>9.4139999999999997</v>
      </c>
      <c r="I79" s="140">
        <v>0.44</v>
      </c>
      <c r="J79" s="214">
        <f t="shared" si="58"/>
        <v>9.4936996082109291E-3</v>
      </c>
      <c r="K79" s="215">
        <f t="shared" si="59"/>
        <v>3.8692747923782316E-4</v>
      </c>
      <c r="L79" s="52">
        <f t="shared" si="74"/>
        <v>-0.95326110048863399</v>
      </c>
      <c r="N79" s="40">
        <f t="shared" si="75"/>
        <v>9.961904761904762</v>
      </c>
      <c r="O79" s="143">
        <f t="shared" si="72"/>
        <v>4.8888888888888884</v>
      </c>
      <c r="P79" s="52">
        <f t="shared" si="76"/>
        <v>-0.5092415551306565</v>
      </c>
    </row>
    <row r="80" spans="1:16" ht="20.100000000000001" customHeight="1" x14ac:dyDescent="0.25">
      <c r="A80" s="38" t="s">
        <v>191</v>
      </c>
      <c r="B80" s="19"/>
      <c r="C80" s="140">
        <v>0.45</v>
      </c>
      <c r="D80" s="247">
        <f t="shared" si="55"/>
        <v>0</v>
      </c>
      <c r="E80" s="215">
        <f t="shared" si="56"/>
        <v>8.9008445912534383E-4</v>
      </c>
      <c r="F80" s="52"/>
      <c r="H80" s="19"/>
      <c r="I80" s="140">
        <v>0.4</v>
      </c>
      <c r="J80" s="214">
        <f t="shared" si="58"/>
        <v>0</v>
      </c>
      <c r="K80" s="215">
        <f t="shared" si="59"/>
        <v>3.5175225385256651E-4</v>
      </c>
      <c r="L80" s="52"/>
      <c r="N80" s="40"/>
      <c r="O80" s="143">
        <f t="shared" si="72"/>
        <v>8.8888888888888893</v>
      </c>
      <c r="P80" s="52"/>
    </row>
    <row r="81" spans="1:16" ht="20.100000000000001" customHeight="1" x14ac:dyDescent="0.25">
      <c r="A81" s="38" t="s">
        <v>231</v>
      </c>
      <c r="B81" s="19"/>
      <c r="C81" s="140">
        <v>0.9</v>
      </c>
      <c r="D81" s="247">
        <f t="shared" si="55"/>
        <v>0</v>
      </c>
      <c r="E81" s="215">
        <f t="shared" si="56"/>
        <v>1.7801689182506877E-3</v>
      </c>
      <c r="F81" s="52"/>
      <c r="H81" s="19"/>
      <c r="I81" s="140">
        <v>0.26800000000000002</v>
      </c>
      <c r="J81" s="214">
        <f t="shared" si="58"/>
        <v>0</v>
      </c>
      <c r="K81" s="215">
        <f t="shared" si="59"/>
        <v>2.3567401008121956E-4</v>
      </c>
      <c r="L81" s="52"/>
      <c r="N81" s="40"/>
      <c r="O81" s="143">
        <f t="shared" si="72"/>
        <v>2.9777777777777779</v>
      </c>
      <c r="P81" s="52"/>
    </row>
    <row r="82" spans="1:16" ht="20.100000000000001" customHeight="1" x14ac:dyDescent="0.25">
      <c r="A82" s="38" t="s">
        <v>232</v>
      </c>
      <c r="B82" s="19"/>
      <c r="C82" s="140">
        <v>0.45</v>
      </c>
      <c r="D82" s="247">
        <f t="shared" si="55"/>
        <v>0</v>
      </c>
      <c r="E82" s="215">
        <f t="shared" si="56"/>
        <v>8.9008445912534383E-4</v>
      </c>
      <c r="F82" s="52"/>
      <c r="H82" s="19"/>
      <c r="I82" s="140">
        <v>0.17199999999999999</v>
      </c>
      <c r="J82" s="214">
        <f t="shared" si="58"/>
        <v>0</v>
      </c>
      <c r="K82" s="215">
        <f t="shared" si="59"/>
        <v>1.5125346915660358E-4</v>
      </c>
      <c r="L82" s="52"/>
      <c r="N82" s="40"/>
      <c r="O82" s="143">
        <f t="shared" si="72"/>
        <v>3.822222222222222</v>
      </c>
      <c r="P82" s="52"/>
    </row>
    <row r="83" spans="1:16" ht="20.100000000000001" customHeight="1" x14ac:dyDescent="0.25">
      <c r="A83" s="38" t="s">
        <v>233</v>
      </c>
      <c r="B83" s="19"/>
      <c r="C83" s="140">
        <v>0.05</v>
      </c>
      <c r="D83" s="247">
        <f t="shared" si="55"/>
        <v>0</v>
      </c>
      <c r="E83" s="215">
        <f t="shared" si="56"/>
        <v>9.889827323614931E-5</v>
      </c>
      <c r="F83" s="52"/>
      <c r="H83" s="19"/>
      <c r="I83" s="140">
        <v>8.1000000000000003E-2</v>
      </c>
      <c r="J83" s="214">
        <f t="shared" si="58"/>
        <v>0</v>
      </c>
      <c r="K83" s="215">
        <f t="shared" si="59"/>
        <v>7.1229831405144714E-5</v>
      </c>
      <c r="L83" s="52"/>
      <c r="N83" s="40"/>
      <c r="O83" s="143">
        <f t="shared" si="72"/>
        <v>16.2</v>
      </c>
      <c r="P83" s="52"/>
    </row>
    <row r="84" spans="1:16" ht="20.100000000000001" customHeight="1" x14ac:dyDescent="0.25">
      <c r="A84" s="38" t="s">
        <v>177</v>
      </c>
      <c r="B84" s="19">
        <v>0.22</v>
      </c>
      <c r="C84" s="140">
        <v>0.02</v>
      </c>
      <c r="D84" s="247">
        <f t="shared" si="55"/>
        <v>5.450941526263627E-4</v>
      </c>
      <c r="E84" s="215">
        <f t="shared" si="56"/>
        <v>3.9559309294459726E-5</v>
      </c>
      <c r="F84" s="52">
        <f t="shared" si="73"/>
        <v>-0.90909090909090917</v>
      </c>
      <c r="H84" s="19">
        <v>27.501000000000001</v>
      </c>
      <c r="I84" s="140">
        <v>6.4000000000000001E-2</v>
      </c>
      <c r="J84" s="214">
        <f t="shared" si="58"/>
        <v>2.7733825464776801E-2</v>
      </c>
      <c r="K84" s="215">
        <f t="shared" si="59"/>
        <v>5.6280360616410638E-5</v>
      </c>
      <c r="L84" s="52">
        <f t="shared" si="74"/>
        <v>-0.99767281189774915</v>
      </c>
      <c r="N84" s="40">
        <f t="shared" si="75"/>
        <v>1250.0454545454547</v>
      </c>
      <c r="O84" s="143">
        <f t="shared" si="72"/>
        <v>32</v>
      </c>
      <c r="P84" s="52">
        <f t="shared" si="76"/>
        <v>-0.97440093087524093</v>
      </c>
    </row>
    <row r="85" spans="1:16" ht="20.100000000000001" customHeight="1" x14ac:dyDescent="0.25">
      <c r="A85" s="38" t="s">
        <v>222</v>
      </c>
      <c r="B85" s="19">
        <v>0.04</v>
      </c>
      <c r="C85" s="140">
        <v>0.01</v>
      </c>
      <c r="D85" s="247">
        <f t="shared" si="55"/>
        <v>9.9108027750247765E-5</v>
      </c>
      <c r="E85" s="215">
        <f t="shared" si="56"/>
        <v>1.9779654647229863E-5</v>
      </c>
      <c r="F85" s="52">
        <f t="shared" si="73"/>
        <v>-0.75</v>
      </c>
      <c r="H85" s="19">
        <v>0.11799999999999999</v>
      </c>
      <c r="I85" s="140">
        <v>6.0000000000000001E-3</v>
      </c>
      <c r="J85" s="214">
        <f t="shared" si="58"/>
        <v>1.1899899657625766E-4</v>
      </c>
      <c r="K85" s="215">
        <f t="shared" si="59"/>
        <v>5.2762838077884979E-6</v>
      </c>
      <c r="L85" s="52">
        <f t="shared" si="74"/>
        <v>-0.94915254237288127</v>
      </c>
      <c r="N85" s="40">
        <f t="shared" si="75"/>
        <v>29.499999999999996</v>
      </c>
      <c r="O85" s="143">
        <f t="shared" si="72"/>
        <v>6</v>
      </c>
      <c r="P85" s="52">
        <f t="shared" si="76"/>
        <v>-0.79661016949152541</v>
      </c>
    </row>
    <row r="86" spans="1:16" ht="20.100000000000001" customHeight="1" x14ac:dyDescent="0.25">
      <c r="A86" s="38" t="s">
        <v>196</v>
      </c>
      <c r="B86" s="19">
        <v>2.25</v>
      </c>
      <c r="C86" s="140"/>
      <c r="D86" s="247">
        <f t="shared" si="55"/>
        <v>5.574826560951437E-3</v>
      </c>
      <c r="E86" s="215">
        <f t="shared" si="56"/>
        <v>0</v>
      </c>
      <c r="F86" s="52">
        <f t="shared" si="73"/>
        <v>-1</v>
      </c>
      <c r="H86" s="19">
        <v>0.91200000000000003</v>
      </c>
      <c r="I86" s="140"/>
      <c r="J86" s="214">
        <f t="shared" si="58"/>
        <v>9.1972105828429663E-4</v>
      </c>
      <c r="K86" s="215">
        <f t="shared" si="59"/>
        <v>0</v>
      </c>
      <c r="L86" s="52">
        <f t="shared" si="74"/>
        <v>-1</v>
      </c>
      <c r="N86" s="40">
        <f t="shared" si="75"/>
        <v>4.0533333333333328</v>
      </c>
      <c r="O86" s="143"/>
      <c r="P86" s="52"/>
    </row>
    <row r="87" spans="1:16" ht="20.100000000000001" customHeight="1" x14ac:dyDescent="0.25">
      <c r="A87" s="38" t="s">
        <v>199</v>
      </c>
      <c r="B87" s="19">
        <v>3.4699999999999998</v>
      </c>
      <c r="C87" s="140"/>
      <c r="D87" s="247">
        <f t="shared" si="55"/>
        <v>8.5976214073339927E-3</v>
      </c>
      <c r="E87" s="215">
        <f t="shared" si="56"/>
        <v>0</v>
      </c>
      <c r="F87" s="52">
        <f t="shared" si="73"/>
        <v>-1</v>
      </c>
      <c r="H87" s="19">
        <v>9.7759999999999998</v>
      </c>
      <c r="I87" s="140"/>
      <c r="J87" s="214">
        <f t="shared" si="58"/>
        <v>9.8587643265211442E-3</v>
      </c>
      <c r="K87" s="215">
        <f t="shared" si="59"/>
        <v>0</v>
      </c>
      <c r="L87" s="52">
        <f t="shared" si="74"/>
        <v>-1</v>
      </c>
      <c r="N87" s="40">
        <f t="shared" si="75"/>
        <v>28.172910662824208</v>
      </c>
      <c r="O87" s="143"/>
      <c r="P87" s="52"/>
    </row>
    <row r="88" spans="1:16" ht="20.100000000000001" customHeight="1" x14ac:dyDescent="0.25">
      <c r="A88" s="38" t="s">
        <v>178</v>
      </c>
      <c r="B88" s="19">
        <v>92.55</v>
      </c>
      <c r="C88" s="140"/>
      <c r="D88" s="247">
        <f t="shared" si="55"/>
        <v>0.22931119920713575</v>
      </c>
      <c r="E88" s="215">
        <f t="shared" si="56"/>
        <v>0</v>
      </c>
      <c r="F88" s="52">
        <f t="shared" si="73"/>
        <v>-1</v>
      </c>
      <c r="H88" s="19">
        <v>83.117999999999995</v>
      </c>
      <c r="I88" s="140"/>
      <c r="J88" s="214">
        <f t="shared" si="58"/>
        <v>8.3821683029028676E-2</v>
      </c>
      <c r="K88" s="215">
        <f t="shared" si="59"/>
        <v>0</v>
      </c>
      <c r="L88" s="52">
        <f t="shared" si="74"/>
        <v>-1</v>
      </c>
      <c r="N88" s="40">
        <f t="shared" si="75"/>
        <v>8.9808752025931931</v>
      </c>
      <c r="O88" s="143"/>
      <c r="P88" s="52"/>
    </row>
    <row r="89" spans="1:16" ht="20.100000000000001" customHeight="1" x14ac:dyDescent="0.25">
      <c r="A89" s="38" t="s">
        <v>197</v>
      </c>
      <c r="B89" s="19">
        <v>13.44</v>
      </c>
      <c r="C89" s="140"/>
      <c r="D89" s="247">
        <f t="shared" si="55"/>
        <v>3.3300297324083246E-2</v>
      </c>
      <c r="E89" s="215">
        <f t="shared" si="56"/>
        <v>0</v>
      </c>
      <c r="F89" s="52">
        <f t="shared" si="73"/>
        <v>-1</v>
      </c>
      <c r="H89" s="19">
        <v>15.08</v>
      </c>
      <c r="I89" s="140"/>
      <c r="J89" s="214">
        <f t="shared" si="58"/>
        <v>1.5207668376016658E-2</v>
      </c>
      <c r="K89" s="215">
        <f t="shared" si="59"/>
        <v>0</v>
      </c>
      <c r="L89" s="52">
        <f t="shared" ref="L89:L90" si="77">(I89-H89)/H89</f>
        <v>-1</v>
      </c>
      <c r="N89" s="40">
        <f t="shared" ref="N89:N90" si="78">(H89/B89)*10</f>
        <v>11.220238095238095</v>
      </c>
      <c r="O89" s="143"/>
      <c r="P89" s="52"/>
    </row>
    <row r="90" spans="1:16" ht="20.100000000000001" customHeight="1" thickBot="1" x14ac:dyDescent="0.3">
      <c r="A90" s="38" t="s">
        <v>200</v>
      </c>
      <c r="B90" s="19">
        <v>0.03</v>
      </c>
      <c r="C90" s="140"/>
      <c r="D90" s="247">
        <f t="shared" si="55"/>
        <v>7.4331020812685821E-5</v>
      </c>
      <c r="E90" s="215">
        <f t="shared" si="56"/>
        <v>0</v>
      </c>
      <c r="F90" s="52">
        <f t="shared" si="66"/>
        <v>-1</v>
      </c>
      <c r="H90" s="19">
        <v>0.6</v>
      </c>
      <c r="I90" s="140"/>
      <c r="J90" s="214">
        <f t="shared" si="58"/>
        <v>6.050796436080898E-4</v>
      </c>
      <c r="K90" s="215">
        <f t="shared" si="59"/>
        <v>0</v>
      </c>
      <c r="L90" s="52">
        <f t="shared" si="77"/>
        <v>-1</v>
      </c>
      <c r="N90" s="40">
        <f t="shared" si="78"/>
        <v>200</v>
      </c>
      <c r="O90" s="143"/>
      <c r="P90" s="52"/>
    </row>
    <row r="91" spans="1:16" ht="26.25" customHeight="1" thickBot="1" x14ac:dyDescent="0.3">
      <c r="A91" s="12" t="s">
        <v>18</v>
      </c>
      <c r="B91" s="17">
        <v>403.6</v>
      </c>
      <c r="C91" s="145">
        <v>505.56999999999994</v>
      </c>
      <c r="D91" s="243">
        <f>SUM(D66:D90)</f>
        <v>1.0000000000000002</v>
      </c>
      <c r="E91" s="244">
        <f>SUM(E66:E90)</f>
        <v>1.0000000000000002</v>
      </c>
      <c r="F91" s="57">
        <f>(C91-B91)/B91</f>
        <v>0.2526511397423189</v>
      </c>
      <c r="G91" s="1"/>
      <c r="H91" s="17">
        <v>991.60500000000013</v>
      </c>
      <c r="I91" s="145">
        <v>1137.1640000000002</v>
      </c>
      <c r="J91" s="255">
        <f t="shared" si="58"/>
        <v>1</v>
      </c>
      <c r="K91" s="244">
        <f t="shared" si="59"/>
        <v>1</v>
      </c>
      <c r="L91" s="57">
        <f>(I91-H91)/H91</f>
        <v>0.14679131307325</v>
      </c>
      <c r="M91" s="1"/>
      <c r="N91" s="37">
        <f t="shared" ref="N91:O91" si="79">(H91/B91)*10</f>
        <v>24.569003964321112</v>
      </c>
      <c r="O91" s="150">
        <f t="shared" si="79"/>
        <v>22.492711197262505</v>
      </c>
      <c r="P91" s="57">
        <f>(O91-N91)/N91</f>
        <v>-8.4508625993702513E-2</v>
      </c>
    </row>
  </sheetData>
  <mergeCells count="33">
    <mergeCell ref="A4:A6"/>
    <mergeCell ref="B4:C4"/>
    <mergeCell ref="D4:E4"/>
    <mergeCell ref="H4:I4"/>
    <mergeCell ref="N4:O4"/>
    <mergeCell ref="B5:C5"/>
    <mergeCell ref="D5:E5"/>
    <mergeCell ref="H5:I5"/>
    <mergeCell ref="J5:K5"/>
    <mergeCell ref="N5:O5"/>
    <mergeCell ref="J4:K4"/>
    <mergeCell ref="A36:A38"/>
    <mergeCell ref="B36:C36"/>
    <mergeCell ref="D36:E36"/>
    <mergeCell ref="H36:I36"/>
    <mergeCell ref="N63:O63"/>
    <mergeCell ref="N36:O36"/>
    <mergeCell ref="B37:C37"/>
    <mergeCell ref="D37:E37"/>
    <mergeCell ref="H37:I37"/>
    <mergeCell ref="J37:K37"/>
    <mergeCell ref="N37:O37"/>
    <mergeCell ref="J36:K36"/>
    <mergeCell ref="N64:O64"/>
    <mergeCell ref="A63:A65"/>
    <mergeCell ref="B63:C63"/>
    <mergeCell ref="D63:E63"/>
    <mergeCell ref="H63:I63"/>
    <mergeCell ref="J63:K63"/>
    <mergeCell ref="B64:C64"/>
    <mergeCell ref="D64:E64"/>
    <mergeCell ref="H64:I64"/>
    <mergeCell ref="J64:K6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9" orientation="portrait" r:id="rId1"/>
  <ignoredErrors>
    <ignoredError sqref="D7:F17 J7:L17 J32:L33 D33:F33 N7:P17 N52:P52 D25:E32 J25:K31 N32:P33 D60:F60 J60:L60 N60:P60 D58:E59 K57:K59 D19:F20 D18:E18 J20:L20 N19:P20 J18:K19 D66:E71 N39:P47 K39:L47 D39:F47 K53:K55 D53:E55 N24:P24 O23 J24:L24 J23:K23 D24:F24 D23:E23 D22:F22 D21:E21 J22:L22 J21:K21 N22:P22 O21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B078CAF6-DACB-4DDB-AF96-8FEF73E924D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P7:P33 L7:L33 F7:F33</xm:sqref>
        </x14:conditionalFormatting>
        <x14:conditionalFormatting xmlns:xm="http://schemas.microsoft.com/office/excel/2006/main">
          <x14:cfRule type="iconSet" priority="344" id="{A011D0B7-10D0-48E6-8BD5-5FDEF20EB07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F39:F60 L39:L60 P39:P60</xm:sqref>
        </x14:conditionalFormatting>
        <x14:conditionalFormatting xmlns:xm="http://schemas.microsoft.com/office/excel/2006/main">
          <x14:cfRule type="iconSet" priority="345" id="{7070D465-8DB3-4CA1-A417-EB21FA22AC1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P66:P91</xm:sqref>
        </x14:conditionalFormatting>
        <x14:conditionalFormatting xmlns:xm="http://schemas.microsoft.com/office/excel/2006/main">
          <x14:cfRule type="iconSet" priority="347" id="{7C7FC4D8-555F-465C-93B2-FC2BDC81B61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F66:F91</xm:sqref>
        </x14:conditionalFormatting>
        <x14:conditionalFormatting xmlns:xm="http://schemas.microsoft.com/office/excel/2006/main">
          <x14:cfRule type="iconSet" priority="349" id="{A85E3113-F50A-4E2D-AD07-E7EF114439D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L66:L91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Folha22">
    <pageSetUpPr fitToPage="1"/>
  </sheetPr>
  <dimension ref="A1:T59"/>
  <sheetViews>
    <sheetView showGridLines="0" workbookViewId="0">
      <selection activeCell="E22" sqref="E22"/>
    </sheetView>
  </sheetViews>
  <sheetFormatPr defaultRowHeight="15" x14ac:dyDescent="0.25"/>
  <cols>
    <col min="1" max="2" width="2.85546875" customWidth="1"/>
    <col min="3" max="3" width="27.28515625" customWidth="1"/>
    <col min="8" max="9" width="10.28515625" customWidth="1"/>
    <col min="10" max="10" width="2.140625" customWidth="1"/>
    <col min="15" max="16" width="10.28515625" customWidth="1"/>
    <col min="17" max="17" width="2" customWidth="1"/>
    <col min="18" max="19" width="9.140625" customWidth="1"/>
    <col min="20" max="20" width="11.28515625" customWidth="1"/>
  </cols>
  <sheetData>
    <row r="1" spans="1:20" ht="15.75" x14ac:dyDescent="0.25">
      <c r="A1" s="30" t="s">
        <v>46</v>
      </c>
      <c r="B1" s="4"/>
    </row>
    <row r="3" spans="1:20" ht="15.75" thickBot="1" x14ac:dyDescent="0.3"/>
    <row r="4" spans="1:20" x14ac:dyDescent="0.25">
      <c r="A4" s="337" t="s">
        <v>3</v>
      </c>
      <c r="B4" s="330"/>
      <c r="C4" s="330"/>
      <c r="D4" s="360" t="s">
        <v>1</v>
      </c>
      <c r="E4" s="368"/>
      <c r="F4" s="350" t="s">
        <v>13</v>
      </c>
      <c r="G4" s="350"/>
      <c r="H4" s="367" t="s">
        <v>34</v>
      </c>
      <c r="I4" s="368"/>
      <c r="K4" s="360" t="s">
        <v>19</v>
      </c>
      <c r="L4" s="368"/>
      <c r="M4" s="350" t="s">
        <v>13</v>
      </c>
      <c r="N4" s="350"/>
      <c r="O4" s="367" t="s">
        <v>34</v>
      </c>
      <c r="P4" s="368"/>
      <c r="R4" s="360" t="s">
        <v>22</v>
      </c>
      <c r="S4" s="350"/>
      <c r="T4" s="69" t="s">
        <v>0</v>
      </c>
    </row>
    <row r="5" spans="1:20" x14ac:dyDescent="0.25">
      <c r="A5" s="351"/>
      <c r="B5" s="331"/>
      <c r="C5" s="331"/>
      <c r="D5" s="369" t="s">
        <v>40</v>
      </c>
      <c r="E5" s="370"/>
      <c r="F5" s="371" t="str">
        <f>D5</f>
        <v>jan - mar</v>
      </c>
      <c r="G5" s="371"/>
      <c r="H5" s="369" t="str">
        <f>F5</f>
        <v>jan - mar</v>
      </c>
      <c r="I5" s="370"/>
      <c r="K5" s="369" t="str">
        <f>D5</f>
        <v>jan - mar</v>
      </c>
      <c r="L5" s="370"/>
      <c r="M5" s="371" t="str">
        <f>D5</f>
        <v>jan - mar</v>
      </c>
      <c r="N5" s="371"/>
      <c r="O5" s="369" t="str">
        <f>D5</f>
        <v>jan - mar</v>
      </c>
      <c r="P5" s="370"/>
      <c r="R5" s="369" t="str">
        <f>D5</f>
        <v>jan - mar</v>
      </c>
      <c r="S5" s="371"/>
      <c r="T5" s="67" t="s">
        <v>35</v>
      </c>
    </row>
    <row r="6" spans="1:20" ht="15.75" thickBot="1" x14ac:dyDescent="0.3">
      <c r="A6" s="351"/>
      <c r="B6" s="331"/>
      <c r="C6" s="331"/>
      <c r="D6" s="16">
        <v>2016</v>
      </c>
      <c r="E6" s="67">
        <v>2017</v>
      </c>
      <c r="F6" s="68">
        <f>D6</f>
        <v>2016</v>
      </c>
      <c r="G6" s="68">
        <f>E6</f>
        <v>2017</v>
      </c>
      <c r="H6" s="16" t="s">
        <v>1</v>
      </c>
      <c r="I6" s="67" t="s">
        <v>14</v>
      </c>
      <c r="K6" s="16">
        <f>D6</f>
        <v>2016</v>
      </c>
      <c r="L6" s="67">
        <f>E6</f>
        <v>2017</v>
      </c>
      <c r="M6" s="68">
        <f>F6</f>
        <v>2016</v>
      </c>
      <c r="N6" s="67">
        <f>G6</f>
        <v>2017</v>
      </c>
      <c r="O6" s="68">
        <v>1000</v>
      </c>
      <c r="P6" s="67" t="s">
        <v>14</v>
      </c>
      <c r="R6" s="16">
        <f>D6</f>
        <v>2016</v>
      </c>
      <c r="S6" s="68">
        <f>E6</f>
        <v>2017</v>
      </c>
      <c r="T6" s="67" t="s">
        <v>23</v>
      </c>
    </row>
    <row r="7" spans="1:20" ht="24" customHeight="1" thickBot="1" x14ac:dyDescent="0.3">
      <c r="A7" s="72" t="s">
        <v>29</v>
      </c>
      <c r="B7" s="13"/>
      <c r="C7" s="13"/>
      <c r="D7" s="17">
        <v>102240.55999999995</v>
      </c>
      <c r="E7" s="18">
        <v>116110.23999999989</v>
      </c>
      <c r="F7" s="14">
        <f>D7/D17</f>
        <v>0.22691739095878957</v>
      </c>
      <c r="G7" s="14">
        <f>E7/E17</f>
        <v>0.24204639705687503</v>
      </c>
      <c r="H7" s="80">
        <f t="shared" ref="H7:H19" si="0">(E7-D7)/D7</f>
        <v>0.13565731643097359</v>
      </c>
      <c r="I7" s="83">
        <f t="shared" ref="I7:I19" si="1">(G7-F7)/F7</f>
        <v>6.667186694753173E-2</v>
      </c>
      <c r="J7" s="1"/>
      <c r="K7" s="17">
        <v>22007.724999999995</v>
      </c>
      <c r="L7" s="18">
        <v>23490.648999999994</v>
      </c>
      <c r="M7" s="14">
        <f>K7/K17</f>
        <v>0.26542612974161889</v>
      </c>
      <c r="N7" s="14">
        <f>L7/L17</f>
        <v>0.24583232837712149</v>
      </c>
      <c r="O7" s="80">
        <f t="shared" ref="O7:O8" si="2">(L7-K7)/K7</f>
        <v>6.7381976101573399E-2</v>
      </c>
      <c r="P7" s="83">
        <f t="shared" ref="P7:P8" si="3">(N7-M7)/M7</f>
        <v>-7.3820167530495723E-2</v>
      </c>
      <c r="Q7" s="1"/>
      <c r="R7" s="24">
        <f>(K7/D7)*10</f>
        <v>2.1525434719841132</v>
      </c>
      <c r="S7" s="62">
        <f>(L7/E7)*10</f>
        <v>2.0231332740333681</v>
      </c>
      <c r="T7" s="50">
        <f>(S7-R7)/R7</f>
        <v>-6.0119667563071758E-2</v>
      </c>
    </row>
    <row r="8" spans="1:20" s="3" customFormat="1" ht="24" customHeight="1" x14ac:dyDescent="0.25">
      <c r="A8" s="73" t="s">
        <v>44</v>
      </c>
      <c r="C8"/>
      <c r="D8" s="19">
        <v>91846.879999999946</v>
      </c>
      <c r="E8" s="20">
        <v>93732.72999999988</v>
      </c>
      <c r="F8" s="47">
        <f>D8/D7</f>
        <v>0.89834093240490842</v>
      </c>
      <c r="G8" s="47">
        <f>E8/E7</f>
        <v>0.80727358758366163</v>
      </c>
      <c r="H8" s="81">
        <f t="shared" ref="H8:H16" si="4">(E8-D8)/D8</f>
        <v>2.0532542858286904E-2</v>
      </c>
      <c r="I8" s="84">
        <f t="shared" ref="I8:I16" si="5">(G8-F8)/F8</f>
        <v>-0.10137281018405168</v>
      </c>
      <c r="K8" s="19">
        <v>21170.067999999996</v>
      </c>
      <c r="L8" s="20">
        <v>22123.445999999996</v>
      </c>
      <c r="M8" s="47">
        <f>K8/K7</f>
        <v>0.96193804675403749</v>
      </c>
      <c r="N8" s="47">
        <f>L8/L7</f>
        <v>0.94179798948934967</v>
      </c>
      <c r="O8" s="81">
        <f t="shared" si="2"/>
        <v>4.5034243631149454E-2</v>
      </c>
      <c r="P8" s="84">
        <f t="shared" si="3"/>
        <v>-2.093695881210687E-2</v>
      </c>
      <c r="R8" s="27">
        <f t="shared" ref="R8:R21" si="6">(K8/D8)*10</f>
        <v>2.3049305539828908</v>
      </c>
      <c r="S8" s="28">
        <f t="shared" ref="S8:S21" si="7">(L8/E8)*10</f>
        <v>2.3602690330261398</v>
      </c>
      <c r="T8" s="49">
        <f t="shared" ref="T8:T21" si="8">(S8-R8)/R8</f>
        <v>2.4008740284007589E-2</v>
      </c>
    </row>
    <row r="9" spans="1:20" s="3" customFormat="1" ht="24" customHeight="1" x14ac:dyDescent="0.25">
      <c r="A9" s="77" t="s">
        <v>43</v>
      </c>
      <c r="B9" s="70"/>
      <c r="C9" s="71"/>
      <c r="D9" s="78">
        <v>10394</v>
      </c>
      <c r="E9" s="79">
        <f>E10+E11</f>
        <v>22377.510000000002</v>
      </c>
      <c r="F9" s="45">
        <f>D9/D7</f>
        <v>0.10166219746840202</v>
      </c>
      <c r="G9" s="45">
        <f>E9/E7</f>
        <v>0.19272641241633834</v>
      </c>
      <c r="H9" s="82">
        <f t="shared" si="4"/>
        <v>1.1529257263806043</v>
      </c>
      <c r="I9" s="85">
        <f t="shared" si="5"/>
        <v>0.89575296634956469</v>
      </c>
      <c r="K9" s="78">
        <v>838</v>
      </c>
      <c r="L9" s="79">
        <f>L10+L11</f>
        <v>1367.203</v>
      </c>
      <c r="M9" s="45">
        <f>K9/K7</f>
        <v>3.8077538682439925E-2</v>
      </c>
      <c r="N9" s="45">
        <f>L9/L7</f>
        <v>5.8202010510650444E-2</v>
      </c>
      <c r="O9" s="82">
        <f t="shared" ref="O9:O21" si="9">(L9-K9)/K9</f>
        <v>0.63150715990453454</v>
      </c>
      <c r="P9" s="85">
        <f t="shared" ref="P9:P21" si="10">(N9-M9)/M9</f>
        <v>0.52851293766766616</v>
      </c>
      <c r="R9" s="63">
        <f t="shared" si="6"/>
        <v>0.80623436598037335</v>
      </c>
      <c r="S9" s="64">
        <f t="shared" si="7"/>
        <v>0.61097190884955466</v>
      </c>
      <c r="T9" s="51">
        <f t="shared" si="8"/>
        <v>-0.24219068966798679</v>
      </c>
    </row>
    <row r="10" spans="1:20" s="3" customFormat="1" ht="24" customHeight="1" x14ac:dyDescent="0.25">
      <c r="A10" s="46"/>
      <c r="B10" s="74" t="s">
        <v>42</v>
      </c>
      <c r="C10"/>
      <c r="D10" s="19"/>
      <c r="E10" s="20">
        <v>12839.370000000004</v>
      </c>
      <c r="F10" s="47"/>
      <c r="G10" s="47">
        <f>E10/E9</f>
        <v>0.57376222823719003</v>
      </c>
      <c r="H10" s="86" t="e">
        <f t="shared" si="4"/>
        <v>#DIV/0!</v>
      </c>
      <c r="I10" s="87" t="e">
        <f t="shared" si="5"/>
        <v>#DIV/0!</v>
      </c>
      <c r="K10" s="19"/>
      <c r="L10" s="20">
        <v>703.62100000000021</v>
      </c>
      <c r="M10" s="47"/>
      <c r="N10" s="47">
        <f>L10/L9</f>
        <v>0.51464266827969241</v>
      </c>
      <c r="O10" s="86" t="e">
        <f t="shared" si="9"/>
        <v>#DIV/0!</v>
      </c>
      <c r="P10" s="87" t="e">
        <f t="shared" si="10"/>
        <v>#DIV/0!</v>
      </c>
      <c r="R10" s="88" t="e">
        <f t="shared" si="6"/>
        <v>#DIV/0!</v>
      </c>
      <c r="S10" s="89">
        <f t="shared" si="7"/>
        <v>0.54801832177123955</v>
      </c>
      <c r="T10" s="90" t="e">
        <f t="shared" si="8"/>
        <v>#DIV/0!</v>
      </c>
    </row>
    <row r="11" spans="1:20" s="3" customFormat="1" ht="24" customHeight="1" thickBot="1" x14ac:dyDescent="0.3">
      <c r="A11" s="46"/>
      <c r="B11" s="74" t="s">
        <v>45</v>
      </c>
      <c r="C11"/>
      <c r="D11" s="19"/>
      <c r="E11" s="20">
        <v>9538.1399999999976</v>
      </c>
      <c r="F11" s="47">
        <f>D11/D9</f>
        <v>0</v>
      </c>
      <c r="G11" s="47">
        <f>E11/E9</f>
        <v>0.42623777176280991</v>
      </c>
      <c r="H11" s="86" t="e">
        <f t="shared" si="4"/>
        <v>#DIV/0!</v>
      </c>
      <c r="I11" s="87" t="e">
        <f t="shared" si="5"/>
        <v>#DIV/0!</v>
      </c>
      <c r="K11" s="19"/>
      <c r="L11" s="20">
        <v>663.58199999999977</v>
      </c>
      <c r="M11" s="47">
        <f>K11/K9</f>
        <v>0</v>
      </c>
      <c r="N11" s="47">
        <f>L11/L9</f>
        <v>0.48535733172030765</v>
      </c>
      <c r="O11" s="86" t="e">
        <f t="shared" si="9"/>
        <v>#DIV/0!</v>
      </c>
      <c r="P11" s="87" t="e">
        <f t="shared" si="10"/>
        <v>#DIV/0!</v>
      </c>
      <c r="R11" s="65" t="e">
        <f t="shared" si="6"/>
        <v>#DIV/0!</v>
      </c>
      <c r="S11" s="62">
        <f t="shared" si="7"/>
        <v>0.69571425875485149</v>
      </c>
      <c r="T11" s="66" t="e">
        <f t="shared" si="8"/>
        <v>#DIV/0!</v>
      </c>
    </row>
    <row r="12" spans="1:20" s="3" customFormat="1" ht="24" customHeight="1" thickBot="1" x14ac:dyDescent="0.3">
      <c r="A12" s="72" t="s">
        <v>30</v>
      </c>
      <c r="B12" s="13"/>
      <c r="C12" s="13"/>
      <c r="D12" s="17">
        <v>348322.35000000021</v>
      </c>
      <c r="E12" s="18">
        <v>363592.17000000027</v>
      </c>
      <c r="F12" s="14">
        <f>D12/D17</f>
        <v>0.77308260904121051</v>
      </c>
      <c r="G12" s="14">
        <f>E12/E17</f>
        <v>0.75795360294312497</v>
      </c>
      <c r="H12" s="80">
        <f t="shared" si="4"/>
        <v>4.3838186094001884E-2</v>
      </c>
      <c r="I12" s="83">
        <f t="shared" si="5"/>
        <v>-1.9569714699505112E-2</v>
      </c>
      <c r="K12" s="17">
        <v>60906.964000000051</v>
      </c>
      <c r="L12" s="18">
        <v>72064.923999999955</v>
      </c>
      <c r="M12" s="14">
        <f>K12/K17</f>
        <v>0.73457387025838095</v>
      </c>
      <c r="N12" s="14">
        <f>L12/L17</f>
        <v>0.75416767162287834</v>
      </c>
      <c r="O12" s="80">
        <f t="shared" si="9"/>
        <v>0.18319678518206711</v>
      </c>
      <c r="P12" s="83">
        <f t="shared" si="10"/>
        <v>2.6673697714847143E-2</v>
      </c>
      <c r="R12" s="24">
        <f t="shared" si="6"/>
        <v>1.7485804169614729</v>
      </c>
      <c r="S12" s="62">
        <f t="shared" si="7"/>
        <v>1.9820262906101607</v>
      </c>
      <c r="T12" s="50">
        <f t="shared" si="8"/>
        <v>0.13350594081017397</v>
      </c>
    </row>
    <row r="13" spans="1:20" s="3" customFormat="1" ht="24" customHeight="1" thickBot="1" x14ac:dyDescent="0.3">
      <c r="A13" s="73" t="s">
        <v>44</v>
      </c>
      <c r="C13"/>
      <c r="D13" s="19">
        <v>218123.43000000023</v>
      </c>
      <c r="E13" s="20">
        <v>247746.21000000031</v>
      </c>
      <c r="F13" s="47">
        <f>D13/D12</f>
        <v>0.6262114102066666</v>
      </c>
      <c r="G13" s="47">
        <f>E13/E12</f>
        <v>0.68138488790889018</v>
      </c>
      <c r="H13" s="81">
        <f t="shared" si="4"/>
        <v>0.13580741876285393</v>
      </c>
      <c r="I13" s="84">
        <f t="shared" si="5"/>
        <v>8.8106790778556487E-2</v>
      </c>
      <c r="K13" s="19">
        <v>52022.001000000055</v>
      </c>
      <c r="L13" s="20">
        <v>62649.965999999964</v>
      </c>
      <c r="M13" s="47">
        <f>K13/K12</f>
        <v>0.85412237917490041</v>
      </c>
      <c r="N13" s="47">
        <f>L13/L12</f>
        <v>0.86935450039467188</v>
      </c>
      <c r="O13" s="81">
        <f t="shared" si="9"/>
        <v>0.20429750481916098</v>
      </c>
      <c r="P13" s="84">
        <f t="shared" si="10"/>
        <v>1.7833651934616213E-2</v>
      </c>
      <c r="R13" s="24">
        <f t="shared" si="6"/>
        <v>2.384979962950335</v>
      </c>
      <c r="S13" s="62">
        <f t="shared" si="7"/>
        <v>2.5287961418259393</v>
      </c>
      <c r="T13" s="50">
        <f t="shared" si="8"/>
        <v>6.0300791247611465E-2</v>
      </c>
    </row>
    <row r="14" spans="1:20" s="3" customFormat="1" ht="24" customHeight="1" thickBot="1" x14ac:dyDescent="0.3">
      <c r="A14" s="77" t="s">
        <v>43</v>
      </c>
      <c r="B14" s="70"/>
      <c r="C14" s="71"/>
      <c r="D14" s="78">
        <v>130199</v>
      </c>
      <c r="E14" s="79">
        <f>E15+E16</f>
        <v>115845.96000000002</v>
      </c>
      <c r="F14" s="45">
        <f>D14/D12</f>
        <v>0.37378881946564702</v>
      </c>
      <c r="G14" s="45">
        <f>E14/E12</f>
        <v>0.31861511209111004</v>
      </c>
      <c r="H14" s="82">
        <f t="shared" ref="H14" si="11">(E14-D14)/D14</f>
        <v>-0.11023924914937887</v>
      </c>
      <c r="I14" s="85">
        <f t="shared" ref="I14" si="12">(G14-F14)/F14</f>
        <v>-0.14760662839892058</v>
      </c>
      <c r="K14" s="78">
        <v>8885</v>
      </c>
      <c r="L14" s="79">
        <f>L15+L16</f>
        <v>9414.9579999999987</v>
      </c>
      <c r="M14" s="45">
        <f>K14/K12</f>
        <v>0.14587822830899916</v>
      </c>
      <c r="N14" s="45">
        <f>L14/L12</f>
        <v>0.13064549960532817</v>
      </c>
      <c r="O14" s="82">
        <f t="shared" si="9"/>
        <v>5.9646370287000421E-2</v>
      </c>
      <c r="P14" s="85">
        <f t="shared" si="10"/>
        <v>-0.10442085073452516</v>
      </c>
      <c r="R14" s="24">
        <f t="shared" si="6"/>
        <v>0.68241691564451346</v>
      </c>
      <c r="S14" s="62">
        <f t="shared" si="7"/>
        <v>0.81271353787391432</v>
      </c>
      <c r="T14" s="50">
        <f t="shared" si="8"/>
        <v>0.19093404521829782</v>
      </c>
    </row>
    <row r="15" spans="1:20" ht="24" customHeight="1" x14ac:dyDescent="0.25">
      <c r="A15" s="46"/>
      <c r="B15" s="74" t="s">
        <v>42</v>
      </c>
      <c r="D15" s="19"/>
      <c r="E15" s="20">
        <v>58021.209999999992</v>
      </c>
      <c r="F15" s="2"/>
      <c r="G15" s="2">
        <f>E15/E14</f>
        <v>0.50084793634581626</v>
      </c>
      <c r="H15" s="86" t="e">
        <f t="shared" si="4"/>
        <v>#DIV/0!</v>
      </c>
      <c r="I15" s="87" t="e">
        <f t="shared" si="5"/>
        <v>#DIV/0!</v>
      </c>
      <c r="K15" s="19"/>
      <c r="L15" s="20">
        <v>5766.0809999999992</v>
      </c>
      <c r="M15" s="2"/>
      <c r="N15" s="2">
        <f>L15/L14</f>
        <v>0.61243831358567935</v>
      </c>
      <c r="O15" s="86" t="e">
        <f t="shared" si="9"/>
        <v>#DIV/0!</v>
      </c>
      <c r="P15" s="87" t="e">
        <f t="shared" si="10"/>
        <v>#DIV/0!</v>
      </c>
      <c r="R15" s="93" t="e">
        <f t="shared" si="6"/>
        <v>#DIV/0!</v>
      </c>
      <c r="S15" s="94">
        <f t="shared" si="7"/>
        <v>0.99378847838574891</v>
      </c>
      <c r="T15" s="95" t="e">
        <f t="shared" si="8"/>
        <v>#DIV/0!</v>
      </c>
    </row>
    <row r="16" spans="1:20" ht="24" customHeight="1" thickBot="1" x14ac:dyDescent="0.3">
      <c r="A16" s="46"/>
      <c r="B16" s="74" t="s">
        <v>45</v>
      </c>
      <c r="D16" s="19"/>
      <c r="E16" s="20">
        <v>57824.750000000022</v>
      </c>
      <c r="F16" s="2">
        <f>D16/D14</f>
        <v>0</v>
      </c>
      <c r="G16" s="2">
        <f>E16/E14</f>
        <v>0.49915206365418363</v>
      </c>
      <c r="H16" s="86" t="e">
        <f t="shared" si="4"/>
        <v>#DIV/0!</v>
      </c>
      <c r="I16" s="87" t="e">
        <f t="shared" si="5"/>
        <v>#DIV/0!</v>
      </c>
      <c r="K16" s="19"/>
      <c r="L16" s="20">
        <v>3648.8769999999986</v>
      </c>
      <c r="M16" s="2">
        <f>K16/K14</f>
        <v>0</v>
      </c>
      <c r="N16" s="2">
        <f>L16/L14</f>
        <v>0.38756168641432059</v>
      </c>
      <c r="O16" s="86" t="e">
        <f t="shared" si="9"/>
        <v>#DIV/0!</v>
      </c>
      <c r="P16" s="87" t="e">
        <f t="shared" si="10"/>
        <v>#DIV/0!</v>
      </c>
      <c r="R16" s="65" t="e">
        <f t="shared" si="6"/>
        <v>#DIV/0!</v>
      </c>
      <c r="S16" s="62">
        <f t="shared" si="7"/>
        <v>0.63102339396192753</v>
      </c>
      <c r="T16" s="66" t="e">
        <f t="shared" si="8"/>
        <v>#DIV/0!</v>
      </c>
    </row>
    <row r="17" spans="1:20" ht="24" customHeight="1" thickBot="1" x14ac:dyDescent="0.3">
      <c r="A17" s="72" t="s">
        <v>12</v>
      </c>
      <c r="B17" s="13"/>
      <c r="C17" s="13"/>
      <c r="D17" s="17">
        <f>D7+D12</f>
        <v>450562.91000000015</v>
      </c>
      <c r="E17" s="18">
        <f>E7+E12</f>
        <v>479702.41000000015</v>
      </c>
      <c r="F17" s="14">
        <f>F7+F12</f>
        <v>1</v>
      </c>
      <c r="G17" s="14">
        <f>G7+G12</f>
        <v>1</v>
      </c>
      <c r="H17" s="80">
        <f t="shared" si="0"/>
        <v>6.467354359017255E-2</v>
      </c>
      <c r="I17" s="83">
        <f t="shared" si="1"/>
        <v>0</v>
      </c>
      <c r="J17" s="1"/>
      <c r="K17" s="17">
        <v>82914.689000000057</v>
      </c>
      <c r="L17" s="18">
        <v>95555.57299999996</v>
      </c>
      <c r="M17" s="14">
        <f>M7+M12</f>
        <v>0.99999999999999978</v>
      </c>
      <c r="N17" s="14">
        <f>N7+N12</f>
        <v>0.99999999999999978</v>
      </c>
      <c r="O17" s="80">
        <f t="shared" si="9"/>
        <v>0.15245650864106713</v>
      </c>
      <c r="P17" s="83">
        <f t="shared" si="10"/>
        <v>0</v>
      </c>
      <c r="R17" s="24">
        <f t="shared" si="6"/>
        <v>1.8402466594509528</v>
      </c>
      <c r="S17" s="62">
        <f t="shared" si="7"/>
        <v>1.9919760878416251</v>
      </c>
      <c r="T17" s="50">
        <f t="shared" si="8"/>
        <v>8.2450593028622343E-2</v>
      </c>
    </row>
    <row r="18" spans="1:20" s="3" customFormat="1" ht="24" customHeight="1" x14ac:dyDescent="0.25">
      <c r="A18" s="73" t="s">
        <v>44</v>
      </c>
      <c r="C18"/>
      <c r="D18" s="19">
        <f t="shared" ref="D18:E21" si="13">D8+D13</f>
        <v>309970.31000000017</v>
      </c>
      <c r="E18" s="20">
        <f t="shared" si="13"/>
        <v>341478.94000000018</v>
      </c>
      <c r="F18" s="47">
        <f>D18/D17</f>
        <v>0.68796233138675367</v>
      </c>
      <c r="G18" s="47">
        <f>E18/E17</f>
        <v>0.7118557940953435</v>
      </c>
      <c r="H18" s="81">
        <f t="shared" si="0"/>
        <v>0.1016504774279833</v>
      </c>
      <c r="I18" s="84">
        <f t="shared" si="1"/>
        <v>3.4730771756684417E-2</v>
      </c>
      <c r="K18" s="19">
        <f t="shared" ref="K18:L21" si="14">K8+K13</f>
        <v>73192.069000000047</v>
      </c>
      <c r="L18" s="20">
        <f t="shared" si="14"/>
        <v>84773.411999999953</v>
      </c>
      <c r="M18" s="47">
        <f>K18/K17</f>
        <v>0.8827394745459396</v>
      </c>
      <c r="N18" s="47">
        <f>L18/L17</f>
        <v>0.88716345199457902</v>
      </c>
      <c r="O18" s="81">
        <f t="shared" si="9"/>
        <v>0.15823221229064993</v>
      </c>
      <c r="P18" s="84">
        <f t="shared" si="10"/>
        <v>5.0116456510739104E-3</v>
      </c>
      <c r="R18" s="96">
        <f t="shared" si="6"/>
        <v>2.3612606317037268</v>
      </c>
      <c r="S18" s="97">
        <f t="shared" si="7"/>
        <v>2.4825370489904857</v>
      </c>
      <c r="T18" s="98">
        <f t="shared" si="8"/>
        <v>5.1360877176550378E-2</v>
      </c>
    </row>
    <row r="19" spans="1:20" s="3" customFormat="1" ht="24" customHeight="1" x14ac:dyDescent="0.25">
      <c r="A19" s="77" t="s">
        <v>43</v>
      </c>
      <c r="B19" s="70"/>
      <c r="C19" s="71"/>
      <c r="D19" s="78">
        <f t="shared" si="13"/>
        <v>140593</v>
      </c>
      <c r="E19" s="79">
        <f t="shared" si="13"/>
        <v>138223.47000000003</v>
      </c>
      <c r="F19" s="45">
        <f>D19/D17</f>
        <v>0.31203855639160344</v>
      </c>
      <c r="G19" s="45">
        <f>E19/E17</f>
        <v>0.28814420590465656</v>
      </c>
      <c r="H19" s="82">
        <f t="shared" si="0"/>
        <v>-1.6853826292916218E-2</v>
      </c>
      <c r="I19" s="85">
        <f t="shared" si="1"/>
        <v>-7.657499369071509E-2</v>
      </c>
      <c r="K19" s="78">
        <f t="shared" si="14"/>
        <v>9723</v>
      </c>
      <c r="L19" s="79">
        <f t="shared" si="14"/>
        <v>10782.160999999998</v>
      </c>
      <c r="M19" s="45">
        <f>K19/K17</f>
        <v>0.11726510847794404</v>
      </c>
      <c r="N19" s="45">
        <f>L19/L17</f>
        <v>0.11283654800542092</v>
      </c>
      <c r="O19" s="82">
        <f t="shared" si="9"/>
        <v>0.10893355960094603</v>
      </c>
      <c r="P19" s="85">
        <f t="shared" si="10"/>
        <v>-3.7765372240763907E-2</v>
      </c>
      <c r="R19" s="43">
        <f t="shared" si="6"/>
        <v>0.69157070408910826</v>
      </c>
      <c r="S19" s="44">
        <f t="shared" si="7"/>
        <v>0.78005283762591082</v>
      </c>
      <c r="T19" s="51">
        <f t="shared" si="8"/>
        <v>0.12794372724817119</v>
      </c>
    </row>
    <row r="20" spans="1:20" ht="24" customHeight="1" x14ac:dyDescent="0.25">
      <c r="A20" s="46"/>
      <c r="B20" s="74" t="s">
        <v>42</v>
      </c>
      <c r="D20" s="19">
        <f t="shared" si="13"/>
        <v>0</v>
      </c>
      <c r="E20" s="20">
        <f t="shared" si="13"/>
        <v>70860.58</v>
      </c>
      <c r="F20" s="2">
        <f>D20/D19</f>
        <v>0</v>
      </c>
      <c r="G20" s="2">
        <f>E20/E19</f>
        <v>0.51265230137834039</v>
      </c>
      <c r="H20" s="86" t="e">
        <f t="shared" ref="H20:H21" si="15">(E20-D20)/D20</f>
        <v>#DIV/0!</v>
      </c>
      <c r="I20" s="87" t="e">
        <f t="shared" ref="I20:I21" si="16">(G20-F20)/F20</f>
        <v>#DIV/0!</v>
      </c>
      <c r="K20" s="19">
        <f t="shared" si="14"/>
        <v>0</v>
      </c>
      <c r="L20" s="20">
        <f t="shared" si="14"/>
        <v>6469.7019999999993</v>
      </c>
      <c r="M20" s="2">
        <f>K20/K19</f>
        <v>0</v>
      </c>
      <c r="N20" s="2">
        <f>L20/L19</f>
        <v>0.60003759914176757</v>
      </c>
      <c r="O20" s="86" t="e">
        <f t="shared" si="9"/>
        <v>#DIV/0!</v>
      </c>
      <c r="P20" s="87" t="e">
        <f t="shared" si="10"/>
        <v>#DIV/0!</v>
      </c>
      <c r="R20" s="88" t="e">
        <f t="shared" si="6"/>
        <v>#DIV/0!</v>
      </c>
      <c r="S20" s="89">
        <f t="shared" si="7"/>
        <v>0.9130184934980774</v>
      </c>
      <c r="T20" s="90" t="e">
        <f t="shared" si="8"/>
        <v>#DIV/0!</v>
      </c>
    </row>
    <row r="21" spans="1:20" ht="24" customHeight="1" thickBot="1" x14ac:dyDescent="0.3">
      <c r="A21" s="75"/>
      <c r="B21" s="76" t="s">
        <v>45</v>
      </c>
      <c r="C21" s="10"/>
      <c r="D21" s="21">
        <f t="shared" si="13"/>
        <v>0</v>
      </c>
      <c r="E21" s="22">
        <f t="shared" si="13"/>
        <v>67362.890000000014</v>
      </c>
      <c r="F21" s="11">
        <f>D21/D19</f>
        <v>0</v>
      </c>
      <c r="G21" s="11">
        <f>E21/E19</f>
        <v>0.48734769862165955</v>
      </c>
      <c r="H21" s="91" t="e">
        <f t="shared" si="15"/>
        <v>#DIV/0!</v>
      </c>
      <c r="I21" s="92" t="e">
        <f t="shared" si="16"/>
        <v>#DIV/0!</v>
      </c>
      <c r="K21" s="21">
        <f t="shared" si="14"/>
        <v>0</v>
      </c>
      <c r="L21" s="22">
        <f t="shared" si="14"/>
        <v>4312.458999999998</v>
      </c>
      <c r="M21" s="11">
        <f>K21/K19</f>
        <v>0</v>
      </c>
      <c r="N21" s="11">
        <f>L21/L19</f>
        <v>0.39996240085823231</v>
      </c>
      <c r="O21" s="91" t="e">
        <f t="shared" si="9"/>
        <v>#DIV/0!</v>
      </c>
      <c r="P21" s="92" t="e">
        <f t="shared" si="10"/>
        <v>#DIV/0!</v>
      </c>
      <c r="R21" s="65" t="e">
        <f t="shared" si="6"/>
        <v>#DIV/0!</v>
      </c>
      <c r="S21" s="62">
        <f t="shared" si="7"/>
        <v>0.64018319285291903</v>
      </c>
      <c r="T21" s="66" t="e">
        <f t="shared" si="8"/>
        <v>#DIV/0!</v>
      </c>
    </row>
    <row r="22" spans="1:20" ht="24" customHeight="1" thickBot="1" x14ac:dyDescent="0.3">
      <c r="J22" s="1"/>
    </row>
    <row r="23" spans="1:20" s="42" customFormat="1" ht="15" customHeight="1" x14ac:dyDescent="0.25">
      <c r="A23" s="337" t="s">
        <v>2</v>
      </c>
      <c r="B23" s="330"/>
      <c r="C23" s="330"/>
      <c r="D23" s="360" t="s">
        <v>1</v>
      </c>
      <c r="E23" s="368"/>
      <c r="F23" s="350" t="s">
        <v>13</v>
      </c>
      <c r="G23" s="350"/>
      <c r="H23" s="367" t="s">
        <v>34</v>
      </c>
      <c r="I23" s="368"/>
      <c r="J23"/>
      <c r="K23" s="360" t="s">
        <v>19</v>
      </c>
      <c r="L23" s="368"/>
      <c r="M23" s="350" t="s">
        <v>13</v>
      </c>
      <c r="N23" s="350"/>
      <c r="O23" s="367" t="s">
        <v>34</v>
      </c>
      <c r="P23" s="368"/>
      <c r="Q23"/>
      <c r="R23" s="360" t="s">
        <v>22</v>
      </c>
      <c r="S23" s="350"/>
      <c r="T23" s="69" t="s">
        <v>0</v>
      </c>
    </row>
    <row r="24" spans="1:20" s="3" customFormat="1" ht="15" customHeight="1" x14ac:dyDescent="0.25">
      <c r="A24" s="351"/>
      <c r="B24" s="331"/>
      <c r="C24" s="331"/>
      <c r="D24" s="369" t="s">
        <v>40</v>
      </c>
      <c r="E24" s="370"/>
      <c r="F24" s="371" t="str">
        <f>D24</f>
        <v>jan - mar</v>
      </c>
      <c r="G24" s="371"/>
      <c r="H24" s="369" t="str">
        <f>F24</f>
        <v>jan - mar</v>
      </c>
      <c r="I24" s="370"/>
      <c r="J24"/>
      <c r="K24" s="369" t="str">
        <f>D24</f>
        <v>jan - mar</v>
      </c>
      <c r="L24" s="370"/>
      <c r="M24" s="371" t="str">
        <f>D24</f>
        <v>jan - mar</v>
      </c>
      <c r="N24" s="371"/>
      <c r="O24" s="369" t="str">
        <f>D24</f>
        <v>jan - mar</v>
      </c>
      <c r="P24" s="370"/>
      <c r="Q24"/>
      <c r="R24" s="369" t="str">
        <f>D24</f>
        <v>jan - mar</v>
      </c>
      <c r="S24" s="371"/>
      <c r="T24" s="67" t="s">
        <v>35</v>
      </c>
    </row>
    <row r="25" spans="1:20" ht="15.75" customHeight="1" thickBot="1" x14ac:dyDescent="0.3">
      <c r="A25" s="351"/>
      <c r="B25" s="331"/>
      <c r="C25" s="331"/>
      <c r="D25" s="16">
        <v>2016</v>
      </c>
      <c r="E25" s="67">
        <v>2017</v>
      </c>
      <c r="F25" s="68">
        <f>D25</f>
        <v>2016</v>
      </c>
      <c r="G25" s="68">
        <f>E25</f>
        <v>2017</v>
      </c>
      <c r="H25" s="16" t="s">
        <v>1</v>
      </c>
      <c r="I25" s="67" t="s">
        <v>14</v>
      </c>
      <c r="K25" s="16">
        <f>D25</f>
        <v>2016</v>
      </c>
      <c r="L25" s="67">
        <f>E25</f>
        <v>2017</v>
      </c>
      <c r="M25" s="68">
        <f>F25</f>
        <v>2016</v>
      </c>
      <c r="N25" s="67">
        <f>G25</f>
        <v>2017</v>
      </c>
      <c r="O25" s="68">
        <v>1000</v>
      </c>
      <c r="P25" s="67" t="s">
        <v>14</v>
      </c>
      <c r="R25" s="16">
        <f>D25</f>
        <v>2016</v>
      </c>
      <c r="S25" s="68">
        <f>E25</f>
        <v>2017</v>
      </c>
      <c r="T25" s="67" t="s">
        <v>23</v>
      </c>
    </row>
    <row r="26" spans="1:20" ht="24" customHeight="1" thickBot="1" x14ac:dyDescent="0.3">
      <c r="A26" s="72" t="s">
        <v>29</v>
      </c>
      <c r="B26" s="13"/>
      <c r="C26" s="13"/>
      <c r="D26" s="17"/>
      <c r="E26" s="18"/>
      <c r="F26" s="14" t="e">
        <f>D26/D36</f>
        <v>#DIV/0!</v>
      </c>
      <c r="G26" s="14" t="e">
        <f>E26/E36</f>
        <v>#DIV/0!</v>
      </c>
      <c r="H26" s="80" t="e">
        <f t="shared" ref="H26:H40" si="17">(E26-D26)/D26</f>
        <v>#DIV/0!</v>
      </c>
      <c r="I26" s="83" t="e">
        <f t="shared" ref="I26:I40" si="18">(G26-F26)/F26</f>
        <v>#DIV/0!</v>
      </c>
      <c r="J26" s="1"/>
      <c r="K26" s="17"/>
      <c r="L26" s="18"/>
      <c r="M26" s="14">
        <f>K26/K36</f>
        <v>0</v>
      </c>
      <c r="N26" s="14">
        <f>L26/L36</f>
        <v>0</v>
      </c>
      <c r="O26" s="80" t="e">
        <f t="shared" ref="O26:O40" si="19">(L26-K26)/K26</f>
        <v>#DIV/0!</v>
      </c>
      <c r="P26" s="83" t="e">
        <f t="shared" ref="P26:P40" si="20">(N26-M26)/M26</f>
        <v>#DIV/0!</v>
      </c>
      <c r="Q26" s="1"/>
      <c r="R26" s="24" t="e">
        <f>(K26/D26)*10</f>
        <v>#DIV/0!</v>
      </c>
      <c r="S26" s="62" t="e">
        <f>(L26/E26)*10</f>
        <v>#DIV/0!</v>
      </c>
      <c r="T26" s="50" t="e">
        <f>(S26-R26)/R26</f>
        <v>#DIV/0!</v>
      </c>
    </row>
    <row r="27" spans="1:20" ht="24" customHeight="1" x14ac:dyDescent="0.25">
      <c r="A27" s="73" t="s">
        <v>44</v>
      </c>
      <c r="B27" s="3"/>
      <c r="D27" s="19"/>
      <c r="E27" s="20"/>
      <c r="F27" s="47" t="e">
        <f>D27/D26</f>
        <v>#DIV/0!</v>
      </c>
      <c r="G27" s="47" t="e">
        <f>E27/E26</f>
        <v>#DIV/0!</v>
      </c>
      <c r="H27" s="81" t="e">
        <f t="shared" si="17"/>
        <v>#DIV/0!</v>
      </c>
      <c r="I27" s="84" t="e">
        <f t="shared" si="18"/>
        <v>#DIV/0!</v>
      </c>
      <c r="J27" s="3"/>
      <c r="K27" s="19"/>
      <c r="L27" s="20"/>
      <c r="M27" s="47" t="e">
        <f>K27/K26</f>
        <v>#DIV/0!</v>
      </c>
      <c r="N27" s="47" t="e">
        <f>L27/L26</f>
        <v>#DIV/0!</v>
      </c>
      <c r="O27" s="81" t="e">
        <f t="shared" si="19"/>
        <v>#DIV/0!</v>
      </c>
      <c r="P27" s="84" t="e">
        <f t="shared" si="20"/>
        <v>#DIV/0!</v>
      </c>
      <c r="Q27" s="3"/>
      <c r="R27" s="27" t="e">
        <f t="shared" ref="R27:R40" si="21">(K27/D27)*10</f>
        <v>#DIV/0!</v>
      </c>
      <c r="S27" s="28" t="e">
        <f t="shared" ref="S27:S40" si="22">(L27/E27)*10</f>
        <v>#DIV/0!</v>
      </c>
      <c r="T27" s="49" t="e">
        <f t="shared" ref="T27:T40" si="23">(S27-R27)/R27</f>
        <v>#DIV/0!</v>
      </c>
    </row>
    <row r="28" spans="1:20" ht="24" customHeight="1" x14ac:dyDescent="0.25">
      <c r="A28" s="77" t="s">
        <v>43</v>
      </c>
      <c r="B28" s="70"/>
      <c r="C28" s="71"/>
      <c r="D28" s="78"/>
      <c r="E28" s="79">
        <f>E29+E30</f>
        <v>0</v>
      </c>
      <c r="F28" s="45" t="e">
        <f>D28/D26</f>
        <v>#DIV/0!</v>
      </c>
      <c r="G28" s="45" t="e">
        <f>E28/E26</f>
        <v>#DIV/0!</v>
      </c>
      <c r="H28" s="82" t="e">
        <f t="shared" si="17"/>
        <v>#DIV/0!</v>
      </c>
      <c r="I28" s="85" t="e">
        <f t="shared" si="18"/>
        <v>#DIV/0!</v>
      </c>
      <c r="J28" s="3"/>
      <c r="K28" s="78"/>
      <c r="L28" s="79">
        <f>L29+L30</f>
        <v>0</v>
      </c>
      <c r="M28" s="45" t="e">
        <f>K28/K26</f>
        <v>#DIV/0!</v>
      </c>
      <c r="N28" s="45" t="e">
        <f>L28/L26</f>
        <v>#DIV/0!</v>
      </c>
      <c r="O28" s="82" t="e">
        <f t="shared" si="19"/>
        <v>#DIV/0!</v>
      </c>
      <c r="P28" s="85" t="e">
        <f t="shared" si="20"/>
        <v>#DIV/0!</v>
      </c>
      <c r="Q28" s="3"/>
      <c r="R28" s="63" t="e">
        <f t="shared" si="21"/>
        <v>#DIV/0!</v>
      </c>
      <c r="S28" s="64" t="e">
        <f t="shared" si="22"/>
        <v>#DIV/0!</v>
      </c>
      <c r="T28" s="51" t="e">
        <f t="shared" si="23"/>
        <v>#DIV/0!</v>
      </c>
    </row>
    <row r="29" spans="1:20" ht="24" customHeight="1" x14ac:dyDescent="0.25">
      <c r="A29" s="46"/>
      <c r="B29" s="74" t="s">
        <v>42</v>
      </c>
      <c r="D29" s="19"/>
      <c r="E29" s="20"/>
      <c r="F29" s="47"/>
      <c r="G29" s="47" t="e">
        <f>E29/E28</f>
        <v>#DIV/0!</v>
      </c>
      <c r="H29" s="86" t="e">
        <f t="shared" si="17"/>
        <v>#DIV/0!</v>
      </c>
      <c r="I29" s="87" t="e">
        <f t="shared" si="18"/>
        <v>#DIV/0!</v>
      </c>
      <c r="J29" s="3"/>
      <c r="K29" s="19"/>
      <c r="L29" s="20"/>
      <c r="M29" s="47"/>
      <c r="N29" s="47" t="e">
        <f>L29/L28</f>
        <v>#DIV/0!</v>
      </c>
      <c r="O29" s="86" t="e">
        <f t="shared" si="19"/>
        <v>#DIV/0!</v>
      </c>
      <c r="P29" s="87" t="e">
        <f t="shared" si="20"/>
        <v>#DIV/0!</v>
      </c>
      <c r="Q29" s="3"/>
      <c r="R29" s="88" t="e">
        <f t="shared" si="21"/>
        <v>#DIV/0!</v>
      </c>
      <c r="S29" s="89" t="e">
        <f t="shared" si="22"/>
        <v>#DIV/0!</v>
      </c>
      <c r="T29" s="90" t="e">
        <f t="shared" si="23"/>
        <v>#DIV/0!</v>
      </c>
    </row>
    <row r="30" spans="1:20" ht="24" customHeight="1" thickBot="1" x14ac:dyDescent="0.3">
      <c r="A30" s="46"/>
      <c r="B30" s="74" t="s">
        <v>45</v>
      </c>
      <c r="D30" s="19"/>
      <c r="E30" s="20"/>
      <c r="F30" s="47" t="e">
        <f>D30/D28</f>
        <v>#DIV/0!</v>
      </c>
      <c r="G30" s="47" t="e">
        <f>E30/E28</f>
        <v>#DIV/0!</v>
      </c>
      <c r="H30" s="86" t="e">
        <f t="shared" si="17"/>
        <v>#DIV/0!</v>
      </c>
      <c r="I30" s="87" t="e">
        <f t="shared" si="18"/>
        <v>#DIV/0!</v>
      </c>
      <c r="J30" s="3"/>
      <c r="K30" s="19"/>
      <c r="L30" s="20"/>
      <c r="M30" s="47" t="e">
        <f>K30/K28</f>
        <v>#DIV/0!</v>
      </c>
      <c r="N30" s="47" t="e">
        <f>L30/L28</f>
        <v>#DIV/0!</v>
      </c>
      <c r="O30" s="86" t="e">
        <f t="shared" si="19"/>
        <v>#DIV/0!</v>
      </c>
      <c r="P30" s="87" t="e">
        <f t="shared" si="20"/>
        <v>#DIV/0!</v>
      </c>
      <c r="Q30" s="3"/>
      <c r="R30" s="65" t="e">
        <f t="shared" si="21"/>
        <v>#DIV/0!</v>
      </c>
      <c r="S30" s="62" t="e">
        <f t="shared" si="22"/>
        <v>#DIV/0!</v>
      </c>
      <c r="T30" s="66" t="e">
        <f t="shared" si="23"/>
        <v>#DIV/0!</v>
      </c>
    </row>
    <row r="31" spans="1:20" ht="24" customHeight="1" thickBot="1" x14ac:dyDescent="0.3">
      <c r="A31" s="72" t="s">
        <v>30</v>
      </c>
      <c r="B31" s="13"/>
      <c r="C31" s="13"/>
      <c r="D31" s="17"/>
      <c r="E31" s="18"/>
      <c r="F31" s="14" t="e">
        <f>D31/D36</f>
        <v>#DIV/0!</v>
      </c>
      <c r="G31" s="14" t="e">
        <f>E31/E36</f>
        <v>#DIV/0!</v>
      </c>
      <c r="H31" s="80" t="e">
        <f t="shared" si="17"/>
        <v>#DIV/0!</v>
      </c>
      <c r="I31" s="83" t="e">
        <f t="shared" si="18"/>
        <v>#DIV/0!</v>
      </c>
      <c r="J31" s="3"/>
      <c r="K31" s="17"/>
      <c r="L31" s="18"/>
      <c r="M31" s="14">
        <f>K31/K36</f>
        <v>0</v>
      </c>
      <c r="N31" s="14">
        <f>L31/L36</f>
        <v>0</v>
      </c>
      <c r="O31" s="80" t="e">
        <f t="shared" si="19"/>
        <v>#DIV/0!</v>
      </c>
      <c r="P31" s="83" t="e">
        <f t="shared" si="20"/>
        <v>#DIV/0!</v>
      </c>
      <c r="Q31" s="3"/>
      <c r="R31" s="24" t="e">
        <f t="shared" si="21"/>
        <v>#DIV/0!</v>
      </c>
      <c r="S31" s="62" t="e">
        <f t="shared" si="22"/>
        <v>#DIV/0!</v>
      </c>
      <c r="T31" s="50" t="e">
        <f t="shared" si="23"/>
        <v>#DIV/0!</v>
      </c>
    </row>
    <row r="32" spans="1:20" ht="24" customHeight="1" thickBot="1" x14ac:dyDescent="0.3">
      <c r="A32" s="73" t="s">
        <v>44</v>
      </c>
      <c r="B32" s="3"/>
      <c r="D32" s="19"/>
      <c r="E32" s="20"/>
      <c r="F32" s="47" t="e">
        <f>D32/D31</f>
        <v>#DIV/0!</v>
      </c>
      <c r="G32" s="47" t="e">
        <f>E32/E31</f>
        <v>#DIV/0!</v>
      </c>
      <c r="H32" s="81" t="e">
        <f t="shared" si="17"/>
        <v>#DIV/0!</v>
      </c>
      <c r="I32" s="84" t="e">
        <f t="shared" si="18"/>
        <v>#DIV/0!</v>
      </c>
      <c r="J32" s="3"/>
      <c r="K32" s="19"/>
      <c r="L32" s="20"/>
      <c r="M32" s="47" t="e">
        <f>K32/K31</f>
        <v>#DIV/0!</v>
      </c>
      <c r="N32" s="47" t="e">
        <f>L32/L31</f>
        <v>#DIV/0!</v>
      </c>
      <c r="O32" s="81" t="e">
        <f t="shared" si="19"/>
        <v>#DIV/0!</v>
      </c>
      <c r="P32" s="84" t="e">
        <f t="shared" si="20"/>
        <v>#DIV/0!</v>
      </c>
      <c r="Q32" s="3"/>
      <c r="R32" s="24" t="e">
        <f t="shared" si="21"/>
        <v>#DIV/0!</v>
      </c>
      <c r="S32" s="62" t="e">
        <f t="shared" si="22"/>
        <v>#DIV/0!</v>
      </c>
      <c r="T32" s="50" t="e">
        <f t="shared" si="23"/>
        <v>#DIV/0!</v>
      </c>
    </row>
    <row r="33" spans="1:20" ht="24" customHeight="1" thickBot="1" x14ac:dyDescent="0.3">
      <c r="A33" s="77" t="s">
        <v>43</v>
      </c>
      <c r="B33" s="70"/>
      <c r="C33" s="71"/>
      <c r="D33" s="78"/>
      <c r="E33" s="79">
        <f>E34+E35</f>
        <v>0</v>
      </c>
      <c r="F33" s="45" t="e">
        <f>D33/D31</f>
        <v>#DIV/0!</v>
      </c>
      <c r="G33" s="45" t="e">
        <f>E33/E31</f>
        <v>#DIV/0!</v>
      </c>
      <c r="H33" s="82" t="e">
        <f t="shared" si="17"/>
        <v>#DIV/0!</v>
      </c>
      <c r="I33" s="85" t="e">
        <f t="shared" si="18"/>
        <v>#DIV/0!</v>
      </c>
      <c r="J33" s="3"/>
      <c r="K33" s="78"/>
      <c r="L33" s="79">
        <f>L34+L35</f>
        <v>0</v>
      </c>
      <c r="M33" s="45" t="e">
        <f>K33/K31</f>
        <v>#DIV/0!</v>
      </c>
      <c r="N33" s="45" t="e">
        <f>L33/L31</f>
        <v>#DIV/0!</v>
      </c>
      <c r="O33" s="82" t="e">
        <f t="shared" si="19"/>
        <v>#DIV/0!</v>
      </c>
      <c r="P33" s="85" t="e">
        <f t="shared" si="20"/>
        <v>#DIV/0!</v>
      </c>
      <c r="Q33" s="3"/>
      <c r="R33" s="24" t="e">
        <f t="shared" si="21"/>
        <v>#DIV/0!</v>
      </c>
      <c r="S33" s="62" t="e">
        <f t="shared" si="22"/>
        <v>#DIV/0!</v>
      </c>
      <c r="T33" s="50" t="e">
        <f t="shared" si="23"/>
        <v>#DIV/0!</v>
      </c>
    </row>
    <row r="34" spans="1:20" ht="24" customHeight="1" x14ac:dyDescent="0.25">
      <c r="A34" s="46"/>
      <c r="B34" s="74" t="s">
        <v>42</v>
      </c>
      <c r="D34" s="19"/>
      <c r="E34" s="20"/>
      <c r="F34" s="2"/>
      <c r="G34" s="2" t="e">
        <f>E34/E33</f>
        <v>#DIV/0!</v>
      </c>
      <c r="H34" s="86" t="e">
        <f t="shared" si="17"/>
        <v>#DIV/0!</v>
      </c>
      <c r="I34" s="87" t="e">
        <f t="shared" si="18"/>
        <v>#DIV/0!</v>
      </c>
      <c r="K34" s="19"/>
      <c r="L34" s="20"/>
      <c r="M34" s="2"/>
      <c r="N34" s="2" t="e">
        <f>L34/L33</f>
        <v>#DIV/0!</v>
      </c>
      <c r="O34" s="86" t="e">
        <f t="shared" si="19"/>
        <v>#DIV/0!</v>
      </c>
      <c r="P34" s="87" t="e">
        <f t="shared" si="20"/>
        <v>#DIV/0!</v>
      </c>
      <c r="R34" s="93" t="e">
        <f t="shared" si="21"/>
        <v>#DIV/0!</v>
      </c>
      <c r="S34" s="94" t="e">
        <f t="shared" si="22"/>
        <v>#DIV/0!</v>
      </c>
      <c r="T34" s="95" t="e">
        <f t="shared" si="23"/>
        <v>#DIV/0!</v>
      </c>
    </row>
    <row r="35" spans="1:20" ht="24" customHeight="1" thickBot="1" x14ac:dyDescent="0.3">
      <c r="A35" s="46"/>
      <c r="B35" s="74" t="s">
        <v>45</v>
      </c>
      <c r="D35" s="19"/>
      <c r="E35" s="20"/>
      <c r="F35" s="2" t="e">
        <f>D35/D33</f>
        <v>#DIV/0!</v>
      </c>
      <c r="G35" s="2" t="e">
        <f>E35/E33</f>
        <v>#DIV/0!</v>
      </c>
      <c r="H35" s="86" t="e">
        <f t="shared" si="17"/>
        <v>#DIV/0!</v>
      </c>
      <c r="I35" s="87" t="e">
        <f t="shared" si="18"/>
        <v>#DIV/0!</v>
      </c>
      <c r="K35" s="19"/>
      <c r="L35" s="20"/>
      <c r="M35" s="2" t="e">
        <f>K35/K33</f>
        <v>#DIV/0!</v>
      </c>
      <c r="N35" s="2" t="e">
        <f>L35/L33</f>
        <v>#DIV/0!</v>
      </c>
      <c r="O35" s="86" t="e">
        <f t="shared" si="19"/>
        <v>#DIV/0!</v>
      </c>
      <c r="P35" s="87" t="e">
        <f t="shared" si="20"/>
        <v>#DIV/0!</v>
      </c>
      <c r="R35" s="65" t="e">
        <f t="shared" si="21"/>
        <v>#DIV/0!</v>
      </c>
      <c r="S35" s="62" t="e">
        <f t="shared" si="22"/>
        <v>#DIV/0!</v>
      </c>
      <c r="T35" s="66" t="e">
        <f t="shared" si="23"/>
        <v>#DIV/0!</v>
      </c>
    </row>
    <row r="36" spans="1:20" ht="24" customHeight="1" thickBot="1" x14ac:dyDescent="0.3">
      <c r="A36" s="72" t="s">
        <v>12</v>
      </c>
      <c r="B36" s="13"/>
      <c r="C36" s="13"/>
      <c r="D36" s="17">
        <f>D26+D31</f>
        <v>0</v>
      </c>
      <c r="E36" s="18">
        <f>E26+E31</f>
        <v>0</v>
      </c>
      <c r="F36" s="14" t="e">
        <f>F26+F31</f>
        <v>#DIV/0!</v>
      </c>
      <c r="G36" s="14" t="e">
        <f>G26+G31</f>
        <v>#DIV/0!</v>
      </c>
      <c r="H36" s="80" t="e">
        <f t="shared" si="17"/>
        <v>#DIV/0!</v>
      </c>
      <c r="I36" s="83" t="e">
        <f t="shared" si="18"/>
        <v>#DIV/0!</v>
      </c>
      <c r="J36" s="1"/>
      <c r="K36" s="17">
        <v>82914.689000000057</v>
      </c>
      <c r="L36" s="18">
        <v>95555.57299999996</v>
      </c>
      <c r="M36" s="14">
        <f>M26+M31</f>
        <v>0</v>
      </c>
      <c r="N36" s="14">
        <f>N26+N31</f>
        <v>0</v>
      </c>
      <c r="O36" s="80">
        <f t="shared" si="19"/>
        <v>0.15245650864106713</v>
      </c>
      <c r="P36" s="83" t="e">
        <f t="shared" si="20"/>
        <v>#DIV/0!</v>
      </c>
      <c r="R36" s="24" t="e">
        <f t="shared" si="21"/>
        <v>#DIV/0!</v>
      </c>
      <c r="S36" s="62" t="e">
        <f t="shared" si="22"/>
        <v>#DIV/0!</v>
      </c>
      <c r="T36" s="50" t="e">
        <f t="shared" si="23"/>
        <v>#DIV/0!</v>
      </c>
    </row>
    <row r="37" spans="1:20" ht="24" customHeight="1" x14ac:dyDescent="0.25">
      <c r="A37" s="73" t="s">
        <v>44</v>
      </c>
      <c r="B37" s="3"/>
      <c r="D37" s="19">
        <f t="shared" ref="D37:E37" si="24">D27+D32</f>
        <v>0</v>
      </c>
      <c r="E37" s="20">
        <f t="shared" si="24"/>
        <v>0</v>
      </c>
      <c r="F37" s="47" t="e">
        <f>D37/D36</f>
        <v>#DIV/0!</v>
      </c>
      <c r="G37" s="47" t="e">
        <f>E37/E36</f>
        <v>#DIV/0!</v>
      </c>
      <c r="H37" s="81" t="e">
        <f t="shared" si="17"/>
        <v>#DIV/0!</v>
      </c>
      <c r="I37" s="84" t="e">
        <f t="shared" si="18"/>
        <v>#DIV/0!</v>
      </c>
      <c r="J37" s="3"/>
      <c r="K37" s="19">
        <f t="shared" ref="K37:L37" si="25">K27+K32</f>
        <v>0</v>
      </c>
      <c r="L37" s="20">
        <f t="shared" si="25"/>
        <v>0</v>
      </c>
      <c r="M37" s="47">
        <f>K37/K36</f>
        <v>0</v>
      </c>
      <c r="N37" s="47">
        <f>L37/L36</f>
        <v>0</v>
      </c>
      <c r="O37" s="81" t="e">
        <f t="shared" si="19"/>
        <v>#DIV/0!</v>
      </c>
      <c r="P37" s="84" t="e">
        <f t="shared" si="20"/>
        <v>#DIV/0!</v>
      </c>
      <c r="Q37" s="3"/>
      <c r="R37" s="96" t="e">
        <f t="shared" si="21"/>
        <v>#DIV/0!</v>
      </c>
      <c r="S37" s="97" t="e">
        <f t="shared" si="22"/>
        <v>#DIV/0!</v>
      </c>
      <c r="T37" s="98" t="e">
        <f t="shared" si="23"/>
        <v>#DIV/0!</v>
      </c>
    </row>
    <row r="38" spans="1:20" ht="24" customHeight="1" x14ac:dyDescent="0.25">
      <c r="A38" s="77" t="s">
        <v>43</v>
      </c>
      <c r="B38" s="70"/>
      <c r="C38" s="71"/>
      <c r="D38" s="78">
        <f t="shared" ref="D38:E38" si="26">D28+D33</f>
        <v>0</v>
      </c>
      <c r="E38" s="79">
        <f t="shared" si="26"/>
        <v>0</v>
      </c>
      <c r="F38" s="45" t="e">
        <f>D38/D36</f>
        <v>#DIV/0!</v>
      </c>
      <c r="G38" s="45" t="e">
        <f>E38/E36</f>
        <v>#DIV/0!</v>
      </c>
      <c r="H38" s="82" t="e">
        <f t="shared" si="17"/>
        <v>#DIV/0!</v>
      </c>
      <c r="I38" s="85" t="e">
        <f t="shared" si="18"/>
        <v>#DIV/0!</v>
      </c>
      <c r="J38" s="3"/>
      <c r="K38" s="78">
        <f t="shared" ref="K38:L38" si="27">K28+K33</f>
        <v>0</v>
      </c>
      <c r="L38" s="79">
        <f t="shared" si="27"/>
        <v>0</v>
      </c>
      <c r="M38" s="45">
        <f>K38/K36</f>
        <v>0</v>
      </c>
      <c r="N38" s="45">
        <f>L38/L36</f>
        <v>0</v>
      </c>
      <c r="O38" s="82" t="e">
        <f t="shared" si="19"/>
        <v>#DIV/0!</v>
      </c>
      <c r="P38" s="85" t="e">
        <f t="shared" si="20"/>
        <v>#DIV/0!</v>
      </c>
      <c r="Q38" s="3"/>
      <c r="R38" s="43" t="e">
        <f t="shared" si="21"/>
        <v>#DIV/0!</v>
      </c>
      <c r="S38" s="44" t="e">
        <f t="shared" si="22"/>
        <v>#DIV/0!</v>
      </c>
      <c r="T38" s="51" t="e">
        <f t="shared" si="23"/>
        <v>#DIV/0!</v>
      </c>
    </row>
    <row r="39" spans="1:20" ht="24" customHeight="1" x14ac:dyDescent="0.25">
      <c r="A39" s="46"/>
      <c r="B39" s="74" t="s">
        <v>42</v>
      </c>
      <c r="D39" s="19">
        <f t="shared" ref="D39:E39" si="28">D29+D34</f>
        <v>0</v>
      </c>
      <c r="E39" s="20">
        <f t="shared" si="28"/>
        <v>0</v>
      </c>
      <c r="F39" s="2" t="e">
        <f>D39/D38</f>
        <v>#DIV/0!</v>
      </c>
      <c r="G39" s="2" t="e">
        <f>E39/E38</f>
        <v>#DIV/0!</v>
      </c>
      <c r="H39" s="86" t="e">
        <f t="shared" si="17"/>
        <v>#DIV/0!</v>
      </c>
      <c r="I39" s="87" t="e">
        <f t="shared" si="18"/>
        <v>#DIV/0!</v>
      </c>
      <c r="K39" s="19">
        <f t="shared" ref="K39:L39" si="29">K29+K34</f>
        <v>0</v>
      </c>
      <c r="L39" s="20">
        <f t="shared" si="29"/>
        <v>0</v>
      </c>
      <c r="M39" s="2" t="e">
        <f>K39/K38</f>
        <v>#DIV/0!</v>
      </c>
      <c r="N39" s="2" t="e">
        <f>L39/L38</f>
        <v>#DIV/0!</v>
      </c>
      <c r="O39" s="86" t="e">
        <f t="shared" si="19"/>
        <v>#DIV/0!</v>
      </c>
      <c r="P39" s="87" t="e">
        <f t="shared" si="20"/>
        <v>#DIV/0!</v>
      </c>
      <c r="R39" s="88" t="e">
        <f t="shared" si="21"/>
        <v>#DIV/0!</v>
      </c>
      <c r="S39" s="89" t="e">
        <f t="shared" si="22"/>
        <v>#DIV/0!</v>
      </c>
      <c r="T39" s="90" t="e">
        <f t="shared" si="23"/>
        <v>#DIV/0!</v>
      </c>
    </row>
    <row r="40" spans="1:20" ht="24" customHeight="1" thickBot="1" x14ac:dyDescent="0.3">
      <c r="A40" s="75"/>
      <c r="B40" s="76" t="s">
        <v>45</v>
      </c>
      <c r="C40" s="10"/>
      <c r="D40" s="21">
        <f t="shared" ref="D40:E40" si="30">D30+D35</f>
        <v>0</v>
      </c>
      <c r="E40" s="22">
        <f t="shared" si="30"/>
        <v>0</v>
      </c>
      <c r="F40" s="11" t="e">
        <f>D40/D38</f>
        <v>#DIV/0!</v>
      </c>
      <c r="G40" s="11" t="e">
        <f>E40/E38</f>
        <v>#DIV/0!</v>
      </c>
      <c r="H40" s="91" t="e">
        <f t="shared" si="17"/>
        <v>#DIV/0!</v>
      </c>
      <c r="I40" s="92" t="e">
        <f t="shared" si="18"/>
        <v>#DIV/0!</v>
      </c>
      <c r="K40" s="21">
        <f t="shared" ref="K40:L40" si="31">K30+K35</f>
        <v>0</v>
      </c>
      <c r="L40" s="22">
        <f t="shared" si="31"/>
        <v>0</v>
      </c>
      <c r="M40" s="11" t="e">
        <f>K40/K38</f>
        <v>#DIV/0!</v>
      </c>
      <c r="N40" s="11" t="e">
        <f>L40/L38</f>
        <v>#DIV/0!</v>
      </c>
      <c r="O40" s="91" t="e">
        <f t="shared" si="19"/>
        <v>#DIV/0!</v>
      </c>
      <c r="P40" s="92" t="e">
        <f t="shared" si="20"/>
        <v>#DIV/0!</v>
      </c>
      <c r="R40" s="65" t="e">
        <f t="shared" si="21"/>
        <v>#DIV/0!</v>
      </c>
      <c r="S40" s="62" t="e">
        <f t="shared" si="22"/>
        <v>#DIV/0!</v>
      </c>
      <c r="T40" s="66" t="e">
        <f t="shared" si="23"/>
        <v>#DIV/0!</v>
      </c>
    </row>
    <row r="41" spans="1:20" ht="24.75" customHeight="1" thickBot="1" x14ac:dyDescent="0.3"/>
    <row r="42" spans="1:20" ht="15" customHeight="1" x14ac:dyDescent="0.25">
      <c r="A42" s="337" t="s">
        <v>2</v>
      </c>
      <c r="B42" s="330"/>
      <c r="C42" s="330"/>
      <c r="D42" s="360" t="s">
        <v>1</v>
      </c>
      <c r="E42" s="368"/>
      <c r="F42" s="350" t="s">
        <v>13</v>
      </c>
      <c r="G42" s="350"/>
      <c r="H42" s="367" t="s">
        <v>34</v>
      </c>
      <c r="I42" s="368"/>
      <c r="K42" s="360" t="s">
        <v>19</v>
      </c>
      <c r="L42" s="368"/>
      <c r="M42" s="350" t="s">
        <v>13</v>
      </c>
      <c r="N42" s="350"/>
      <c r="O42" s="367" t="s">
        <v>34</v>
      </c>
      <c r="P42" s="368"/>
      <c r="R42" s="360" t="s">
        <v>22</v>
      </c>
      <c r="S42" s="350"/>
      <c r="T42" s="69" t="s">
        <v>0</v>
      </c>
    </row>
    <row r="43" spans="1:20" ht="15" customHeight="1" x14ac:dyDescent="0.25">
      <c r="A43" s="351"/>
      <c r="B43" s="331"/>
      <c r="C43" s="331"/>
      <c r="D43" s="369" t="s">
        <v>40</v>
      </c>
      <c r="E43" s="370"/>
      <c r="F43" s="371" t="str">
        <f>D43</f>
        <v>jan - mar</v>
      </c>
      <c r="G43" s="371"/>
      <c r="H43" s="369" t="str">
        <f>F43</f>
        <v>jan - mar</v>
      </c>
      <c r="I43" s="370"/>
      <c r="K43" s="369" t="str">
        <f>D43</f>
        <v>jan - mar</v>
      </c>
      <c r="L43" s="370"/>
      <c r="M43" s="371" t="str">
        <f>D43</f>
        <v>jan - mar</v>
      </c>
      <c r="N43" s="371"/>
      <c r="O43" s="369" t="str">
        <f>D43</f>
        <v>jan - mar</v>
      </c>
      <c r="P43" s="370"/>
      <c r="R43" s="369" t="str">
        <f>D43</f>
        <v>jan - mar</v>
      </c>
      <c r="S43" s="371"/>
      <c r="T43" s="67" t="s">
        <v>35</v>
      </c>
    </row>
    <row r="44" spans="1:20" ht="15.75" customHeight="1" thickBot="1" x14ac:dyDescent="0.3">
      <c r="A44" s="351"/>
      <c r="B44" s="331"/>
      <c r="C44" s="331"/>
      <c r="D44" s="16">
        <v>2016</v>
      </c>
      <c r="E44" s="67">
        <v>2017</v>
      </c>
      <c r="F44" s="68">
        <f>D44</f>
        <v>2016</v>
      </c>
      <c r="G44" s="68">
        <f>E44</f>
        <v>2017</v>
      </c>
      <c r="H44" s="16" t="s">
        <v>1</v>
      </c>
      <c r="I44" s="67" t="s">
        <v>14</v>
      </c>
      <c r="K44" s="16">
        <f>D44</f>
        <v>2016</v>
      </c>
      <c r="L44" s="67">
        <f>E44</f>
        <v>2017</v>
      </c>
      <c r="M44" s="68">
        <f>F44</f>
        <v>2016</v>
      </c>
      <c r="N44" s="67">
        <f>G44</f>
        <v>2017</v>
      </c>
      <c r="O44" s="68">
        <v>1000</v>
      </c>
      <c r="P44" s="67" t="s">
        <v>14</v>
      </c>
      <c r="R44" s="16">
        <f>D44</f>
        <v>2016</v>
      </c>
      <c r="S44" s="68">
        <f>E44</f>
        <v>2017</v>
      </c>
      <c r="T44" s="67" t="s">
        <v>23</v>
      </c>
    </row>
    <row r="45" spans="1:20" ht="24" customHeight="1" thickBot="1" x14ac:dyDescent="0.3">
      <c r="A45" s="72" t="s">
        <v>29</v>
      </c>
      <c r="B45" s="13"/>
      <c r="C45" s="13"/>
      <c r="D45" s="17"/>
      <c r="E45" s="18"/>
      <c r="F45" s="14" t="e">
        <f>D45/D55</f>
        <v>#DIV/0!</v>
      </c>
      <c r="G45" s="14" t="e">
        <f>E45/E55</f>
        <v>#DIV/0!</v>
      </c>
      <c r="H45" s="80" t="e">
        <f t="shared" ref="H45:H59" si="32">(E45-D45)/D45</f>
        <v>#DIV/0!</v>
      </c>
      <c r="I45" s="83" t="e">
        <f t="shared" ref="I45:I59" si="33">(G45-F45)/F45</f>
        <v>#DIV/0!</v>
      </c>
      <c r="J45" s="1"/>
      <c r="K45" s="17"/>
      <c r="L45" s="18"/>
      <c r="M45" s="14">
        <f>K45/K55</f>
        <v>0</v>
      </c>
      <c r="N45" s="14">
        <f>L45/L55</f>
        <v>0</v>
      </c>
      <c r="O45" s="80" t="e">
        <f t="shared" ref="O45:O59" si="34">(L45-K45)/K45</f>
        <v>#DIV/0!</v>
      </c>
      <c r="P45" s="83" t="e">
        <f t="shared" ref="P45:P59" si="35">(N45-M45)/M45</f>
        <v>#DIV/0!</v>
      </c>
      <c r="Q45" s="1"/>
      <c r="R45" s="24" t="e">
        <f>(K45/D45)*10</f>
        <v>#DIV/0!</v>
      </c>
      <c r="S45" s="62" t="e">
        <f>(L45/E45)*10</f>
        <v>#DIV/0!</v>
      </c>
      <c r="T45" s="50" t="e">
        <f>(S45-R45)/R45</f>
        <v>#DIV/0!</v>
      </c>
    </row>
    <row r="46" spans="1:20" ht="24" customHeight="1" x14ac:dyDescent="0.25">
      <c r="A46" s="73" t="s">
        <v>44</v>
      </c>
      <c r="B46" s="3"/>
      <c r="D46" s="19"/>
      <c r="E46" s="20"/>
      <c r="F46" s="47" t="e">
        <f>D46/D45</f>
        <v>#DIV/0!</v>
      </c>
      <c r="G46" s="47" t="e">
        <f>E46/E45</f>
        <v>#DIV/0!</v>
      </c>
      <c r="H46" s="81" t="e">
        <f t="shared" si="32"/>
        <v>#DIV/0!</v>
      </c>
      <c r="I46" s="84" t="e">
        <f t="shared" si="33"/>
        <v>#DIV/0!</v>
      </c>
      <c r="J46" s="3"/>
      <c r="K46" s="19"/>
      <c r="L46" s="20"/>
      <c r="M46" s="47" t="e">
        <f>K46/K45</f>
        <v>#DIV/0!</v>
      </c>
      <c r="N46" s="47" t="e">
        <f>L46/L45</f>
        <v>#DIV/0!</v>
      </c>
      <c r="O46" s="81" t="e">
        <f t="shared" si="34"/>
        <v>#DIV/0!</v>
      </c>
      <c r="P46" s="84" t="e">
        <f t="shared" si="35"/>
        <v>#DIV/0!</v>
      </c>
      <c r="Q46" s="3"/>
      <c r="R46" s="27" t="e">
        <f t="shared" ref="R46:R59" si="36">(K46/D46)*10</f>
        <v>#DIV/0!</v>
      </c>
      <c r="S46" s="28" t="e">
        <f t="shared" ref="S46:S59" si="37">(L46/E46)*10</f>
        <v>#DIV/0!</v>
      </c>
      <c r="T46" s="49" t="e">
        <f t="shared" ref="T46:T59" si="38">(S46-R46)/R46</f>
        <v>#DIV/0!</v>
      </c>
    </row>
    <row r="47" spans="1:20" ht="24" customHeight="1" x14ac:dyDescent="0.25">
      <c r="A47" s="77" t="s">
        <v>43</v>
      </c>
      <c r="B47" s="70"/>
      <c r="C47" s="71"/>
      <c r="D47" s="78"/>
      <c r="E47" s="79">
        <f>E48+E49</f>
        <v>0</v>
      </c>
      <c r="F47" s="45" t="e">
        <f>D47/D45</f>
        <v>#DIV/0!</v>
      </c>
      <c r="G47" s="45" t="e">
        <f>E47/E45</f>
        <v>#DIV/0!</v>
      </c>
      <c r="H47" s="82" t="e">
        <f t="shared" si="32"/>
        <v>#DIV/0!</v>
      </c>
      <c r="I47" s="85" t="e">
        <f t="shared" si="33"/>
        <v>#DIV/0!</v>
      </c>
      <c r="J47" s="3"/>
      <c r="K47" s="78"/>
      <c r="L47" s="79">
        <f>L48+L49</f>
        <v>0</v>
      </c>
      <c r="M47" s="45" t="e">
        <f>K47/K45</f>
        <v>#DIV/0!</v>
      </c>
      <c r="N47" s="45" t="e">
        <f>L47/L45</f>
        <v>#DIV/0!</v>
      </c>
      <c r="O47" s="82" t="e">
        <f t="shared" si="34"/>
        <v>#DIV/0!</v>
      </c>
      <c r="P47" s="85" t="e">
        <f t="shared" si="35"/>
        <v>#DIV/0!</v>
      </c>
      <c r="Q47" s="3"/>
      <c r="R47" s="63" t="e">
        <f t="shared" si="36"/>
        <v>#DIV/0!</v>
      </c>
      <c r="S47" s="64" t="e">
        <f t="shared" si="37"/>
        <v>#DIV/0!</v>
      </c>
      <c r="T47" s="51" t="e">
        <f t="shared" si="38"/>
        <v>#DIV/0!</v>
      </c>
    </row>
    <row r="48" spans="1:20" ht="24" customHeight="1" x14ac:dyDescent="0.25">
      <c r="A48" s="46"/>
      <c r="B48" s="74" t="s">
        <v>42</v>
      </c>
      <c r="D48" s="19"/>
      <c r="E48" s="20"/>
      <c r="F48" s="47"/>
      <c r="G48" s="47" t="e">
        <f>E48/E47</f>
        <v>#DIV/0!</v>
      </c>
      <c r="H48" s="86" t="e">
        <f t="shared" si="32"/>
        <v>#DIV/0!</v>
      </c>
      <c r="I48" s="87" t="e">
        <f t="shared" si="33"/>
        <v>#DIV/0!</v>
      </c>
      <c r="J48" s="3"/>
      <c r="K48" s="19"/>
      <c r="L48" s="20"/>
      <c r="M48" s="47"/>
      <c r="N48" s="47" t="e">
        <f>L48/L47</f>
        <v>#DIV/0!</v>
      </c>
      <c r="O48" s="86" t="e">
        <f t="shared" si="34"/>
        <v>#DIV/0!</v>
      </c>
      <c r="P48" s="87" t="e">
        <f t="shared" si="35"/>
        <v>#DIV/0!</v>
      </c>
      <c r="Q48" s="3"/>
      <c r="R48" s="88" t="e">
        <f t="shared" si="36"/>
        <v>#DIV/0!</v>
      </c>
      <c r="S48" s="89" t="e">
        <f t="shared" si="37"/>
        <v>#DIV/0!</v>
      </c>
      <c r="T48" s="90" t="e">
        <f t="shared" si="38"/>
        <v>#DIV/0!</v>
      </c>
    </row>
    <row r="49" spans="1:20" ht="24" customHeight="1" thickBot="1" x14ac:dyDescent="0.3">
      <c r="A49" s="46"/>
      <c r="B49" s="74" t="s">
        <v>45</v>
      </c>
      <c r="D49" s="19"/>
      <c r="E49" s="20"/>
      <c r="F49" s="47" t="e">
        <f>D49/D47</f>
        <v>#DIV/0!</v>
      </c>
      <c r="G49" s="47" t="e">
        <f>E49/E47</f>
        <v>#DIV/0!</v>
      </c>
      <c r="H49" s="86" t="e">
        <f t="shared" si="32"/>
        <v>#DIV/0!</v>
      </c>
      <c r="I49" s="87" t="e">
        <f t="shared" si="33"/>
        <v>#DIV/0!</v>
      </c>
      <c r="J49" s="3"/>
      <c r="K49" s="19"/>
      <c r="L49" s="20"/>
      <c r="M49" s="47" t="e">
        <f>K49/K47</f>
        <v>#DIV/0!</v>
      </c>
      <c r="N49" s="47" t="e">
        <f>L49/L47</f>
        <v>#DIV/0!</v>
      </c>
      <c r="O49" s="86" t="e">
        <f t="shared" si="34"/>
        <v>#DIV/0!</v>
      </c>
      <c r="P49" s="87" t="e">
        <f t="shared" si="35"/>
        <v>#DIV/0!</v>
      </c>
      <c r="Q49" s="3"/>
      <c r="R49" s="65" t="e">
        <f t="shared" si="36"/>
        <v>#DIV/0!</v>
      </c>
      <c r="S49" s="62" t="e">
        <f t="shared" si="37"/>
        <v>#DIV/0!</v>
      </c>
      <c r="T49" s="66" t="e">
        <f t="shared" si="38"/>
        <v>#DIV/0!</v>
      </c>
    </row>
    <row r="50" spans="1:20" ht="24" customHeight="1" thickBot="1" x14ac:dyDescent="0.3">
      <c r="A50" s="72" t="s">
        <v>30</v>
      </c>
      <c r="B50" s="13"/>
      <c r="C50" s="13"/>
      <c r="D50" s="17"/>
      <c r="E50" s="18"/>
      <c r="F50" s="14" t="e">
        <f>D50/D55</f>
        <v>#DIV/0!</v>
      </c>
      <c r="G50" s="14" t="e">
        <f>E50/E55</f>
        <v>#DIV/0!</v>
      </c>
      <c r="H50" s="80" t="e">
        <f t="shared" si="32"/>
        <v>#DIV/0!</v>
      </c>
      <c r="I50" s="83" t="e">
        <f t="shared" si="33"/>
        <v>#DIV/0!</v>
      </c>
      <c r="J50" s="3"/>
      <c r="K50" s="17"/>
      <c r="L50" s="18"/>
      <c r="M50" s="14">
        <f>K50/K55</f>
        <v>0</v>
      </c>
      <c r="N50" s="14">
        <f>L50/L55</f>
        <v>0</v>
      </c>
      <c r="O50" s="80" t="e">
        <f t="shared" si="34"/>
        <v>#DIV/0!</v>
      </c>
      <c r="P50" s="83" t="e">
        <f t="shared" si="35"/>
        <v>#DIV/0!</v>
      </c>
      <c r="Q50" s="3"/>
      <c r="R50" s="24" t="e">
        <f t="shared" si="36"/>
        <v>#DIV/0!</v>
      </c>
      <c r="S50" s="62" t="e">
        <f t="shared" si="37"/>
        <v>#DIV/0!</v>
      </c>
      <c r="T50" s="50" t="e">
        <f t="shared" si="38"/>
        <v>#DIV/0!</v>
      </c>
    </row>
    <row r="51" spans="1:20" ht="24" customHeight="1" thickBot="1" x14ac:dyDescent="0.3">
      <c r="A51" s="73" t="s">
        <v>44</v>
      </c>
      <c r="B51" s="3"/>
      <c r="D51" s="19"/>
      <c r="E51" s="20"/>
      <c r="F51" s="47" t="e">
        <f>D51/D50</f>
        <v>#DIV/0!</v>
      </c>
      <c r="G51" s="47" t="e">
        <f>E51/E50</f>
        <v>#DIV/0!</v>
      </c>
      <c r="H51" s="81" t="e">
        <f t="shared" si="32"/>
        <v>#DIV/0!</v>
      </c>
      <c r="I51" s="84" t="e">
        <f t="shared" si="33"/>
        <v>#DIV/0!</v>
      </c>
      <c r="J51" s="3"/>
      <c r="K51" s="19"/>
      <c r="L51" s="20"/>
      <c r="M51" s="47" t="e">
        <f>K51/K50</f>
        <v>#DIV/0!</v>
      </c>
      <c r="N51" s="47" t="e">
        <f>L51/L50</f>
        <v>#DIV/0!</v>
      </c>
      <c r="O51" s="81" t="e">
        <f t="shared" si="34"/>
        <v>#DIV/0!</v>
      </c>
      <c r="P51" s="84" t="e">
        <f t="shared" si="35"/>
        <v>#DIV/0!</v>
      </c>
      <c r="Q51" s="3"/>
      <c r="R51" s="24" t="e">
        <f t="shared" si="36"/>
        <v>#DIV/0!</v>
      </c>
      <c r="S51" s="62" t="e">
        <f t="shared" si="37"/>
        <v>#DIV/0!</v>
      </c>
      <c r="T51" s="50" t="e">
        <f t="shared" si="38"/>
        <v>#DIV/0!</v>
      </c>
    </row>
    <row r="52" spans="1:20" ht="24" customHeight="1" thickBot="1" x14ac:dyDescent="0.3">
      <c r="A52" s="77" t="s">
        <v>43</v>
      </c>
      <c r="B52" s="70"/>
      <c r="C52" s="71"/>
      <c r="D52" s="78"/>
      <c r="E52" s="79">
        <f>E53+E54</f>
        <v>0</v>
      </c>
      <c r="F52" s="45" t="e">
        <f>D52/D50</f>
        <v>#DIV/0!</v>
      </c>
      <c r="G52" s="45" t="e">
        <f>E52/E50</f>
        <v>#DIV/0!</v>
      </c>
      <c r="H52" s="82" t="e">
        <f t="shared" si="32"/>
        <v>#DIV/0!</v>
      </c>
      <c r="I52" s="85" t="e">
        <f t="shared" si="33"/>
        <v>#DIV/0!</v>
      </c>
      <c r="J52" s="3"/>
      <c r="K52" s="78"/>
      <c r="L52" s="79">
        <f>L53+L54</f>
        <v>0</v>
      </c>
      <c r="M52" s="45" t="e">
        <f>K52/K50</f>
        <v>#DIV/0!</v>
      </c>
      <c r="N52" s="45" t="e">
        <f>L52/L50</f>
        <v>#DIV/0!</v>
      </c>
      <c r="O52" s="82" t="e">
        <f t="shared" si="34"/>
        <v>#DIV/0!</v>
      </c>
      <c r="P52" s="85" t="e">
        <f t="shared" si="35"/>
        <v>#DIV/0!</v>
      </c>
      <c r="Q52" s="3"/>
      <c r="R52" s="24" t="e">
        <f t="shared" si="36"/>
        <v>#DIV/0!</v>
      </c>
      <c r="S52" s="62" t="e">
        <f t="shared" si="37"/>
        <v>#DIV/0!</v>
      </c>
      <c r="T52" s="50" t="e">
        <f t="shared" si="38"/>
        <v>#DIV/0!</v>
      </c>
    </row>
    <row r="53" spans="1:20" ht="24" customHeight="1" x14ac:dyDescent="0.25">
      <c r="A53" s="46"/>
      <c r="B53" s="74" t="s">
        <v>42</v>
      </c>
      <c r="D53" s="19"/>
      <c r="E53" s="20"/>
      <c r="F53" s="2"/>
      <c r="G53" s="2" t="e">
        <f>E53/E52</f>
        <v>#DIV/0!</v>
      </c>
      <c r="H53" s="86" t="e">
        <f t="shared" si="32"/>
        <v>#DIV/0!</v>
      </c>
      <c r="I53" s="87" t="e">
        <f t="shared" si="33"/>
        <v>#DIV/0!</v>
      </c>
      <c r="K53" s="19"/>
      <c r="L53" s="20"/>
      <c r="M53" s="2"/>
      <c r="N53" s="2" t="e">
        <f>L53/L52</f>
        <v>#DIV/0!</v>
      </c>
      <c r="O53" s="86" t="e">
        <f t="shared" si="34"/>
        <v>#DIV/0!</v>
      </c>
      <c r="P53" s="87" t="e">
        <f t="shared" si="35"/>
        <v>#DIV/0!</v>
      </c>
      <c r="R53" s="93" t="e">
        <f t="shared" si="36"/>
        <v>#DIV/0!</v>
      </c>
      <c r="S53" s="94" t="e">
        <f t="shared" si="37"/>
        <v>#DIV/0!</v>
      </c>
      <c r="T53" s="95" t="e">
        <f t="shared" si="38"/>
        <v>#DIV/0!</v>
      </c>
    </row>
    <row r="54" spans="1:20" ht="24" customHeight="1" thickBot="1" x14ac:dyDescent="0.3">
      <c r="A54" s="46"/>
      <c r="B54" s="74" t="s">
        <v>45</v>
      </c>
      <c r="D54" s="19"/>
      <c r="E54" s="20"/>
      <c r="F54" s="2" t="e">
        <f>D54/D52</f>
        <v>#DIV/0!</v>
      </c>
      <c r="G54" s="2" t="e">
        <f>E54/E52</f>
        <v>#DIV/0!</v>
      </c>
      <c r="H54" s="86" t="e">
        <f t="shared" si="32"/>
        <v>#DIV/0!</v>
      </c>
      <c r="I54" s="87" t="e">
        <f t="shared" si="33"/>
        <v>#DIV/0!</v>
      </c>
      <c r="K54" s="19"/>
      <c r="L54" s="20"/>
      <c r="M54" s="2" t="e">
        <f>K54/K52</f>
        <v>#DIV/0!</v>
      </c>
      <c r="N54" s="2" t="e">
        <f>L54/L52</f>
        <v>#DIV/0!</v>
      </c>
      <c r="O54" s="86" t="e">
        <f t="shared" si="34"/>
        <v>#DIV/0!</v>
      </c>
      <c r="P54" s="87" t="e">
        <f t="shared" si="35"/>
        <v>#DIV/0!</v>
      </c>
      <c r="R54" s="65" t="e">
        <f t="shared" si="36"/>
        <v>#DIV/0!</v>
      </c>
      <c r="S54" s="62" t="e">
        <f t="shared" si="37"/>
        <v>#DIV/0!</v>
      </c>
      <c r="T54" s="66" t="e">
        <f t="shared" si="38"/>
        <v>#DIV/0!</v>
      </c>
    </row>
    <row r="55" spans="1:20" ht="24" customHeight="1" thickBot="1" x14ac:dyDescent="0.3">
      <c r="A55" s="72" t="s">
        <v>12</v>
      </c>
      <c r="B55" s="13"/>
      <c r="C55" s="13"/>
      <c r="D55" s="17">
        <f>D45+D50</f>
        <v>0</v>
      </c>
      <c r="E55" s="18">
        <f>E45+E50</f>
        <v>0</v>
      </c>
      <c r="F55" s="14" t="e">
        <f>F45+F50</f>
        <v>#DIV/0!</v>
      </c>
      <c r="G55" s="14" t="e">
        <f>G45+G50</f>
        <v>#DIV/0!</v>
      </c>
      <c r="H55" s="80" t="e">
        <f t="shared" si="32"/>
        <v>#DIV/0!</v>
      </c>
      <c r="I55" s="83" t="e">
        <f t="shared" si="33"/>
        <v>#DIV/0!</v>
      </c>
      <c r="J55" s="1"/>
      <c r="K55" s="17">
        <v>82914.689000000057</v>
      </c>
      <c r="L55" s="18">
        <v>95555.57299999996</v>
      </c>
      <c r="M55" s="14">
        <f>M45+M50</f>
        <v>0</v>
      </c>
      <c r="N55" s="14">
        <f>N45+N50</f>
        <v>0</v>
      </c>
      <c r="O55" s="80">
        <f t="shared" si="34"/>
        <v>0.15245650864106713</v>
      </c>
      <c r="P55" s="83" t="e">
        <f t="shared" si="35"/>
        <v>#DIV/0!</v>
      </c>
      <c r="R55" s="24" t="e">
        <f t="shared" si="36"/>
        <v>#DIV/0!</v>
      </c>
      <c r="S55" s="62" t="e">
        <f t="shared" si="37"/>
        <v>#DIV/0!</v>
      </c>
      <c r="T55" s="50" t="e">
        <f t="shared" si="38"/>
        <v>#DIV/0!</v>
      </c>
    </row>
    <row r="56" spans="1:20" ht="24" customHeight="1" x14ac:dyDescent="0.25">
      <c r="A56" s="73" t="s">
        <v>44</v>
      </c>
      <c r="B56" s="3"/>
      <c r="D56" s="19">
        <f t="shared" ref="D56:E56" si="39">D46+D51</f>
        <v>0</v>
      </c>
      <c r="E56" s="20">
        <f t="shared" si="39"/>
        <v>0</v>
      </c>
      <c r="F56" s="47" t="e">
        <f>D56/D55</f>
        <v>#DIV/0!</v>
      </c>
      <c r="G56" s="47" t="e">
        <f>E56/E55</f>
        <v>#DIV/0!</v>
      </c>
      <c r="H56" s="81" t="e">
        <f t="shared" si="32"/>
        <v>#DIV/0!</v>
      </c>
      <c r="I56" s="84" t="e">
        <f t="shared" si="33"/>
        <v>#DIV/0!</v>
      </c>
      <c r="J56" s="3"/>
      <c r="K56" s="19">
        <f t="shared" ref="K56:L56" si="40">K46+K51</f>
        <v>0</v>
      </c>
      <c r="L56" s="20">
        <f t="shared" si="40"/>
        <v>0</v>
      </c>
      <c r="M56" s="47">
        <f>K56/K55</f>
        <v>0</v>
      </c>
      <c r="N56" s="47">
        <f>L56/L55</f>
        <v>0</v>
      </c>
      <c r="O56" s="81" t="e">
        <f t="shared" si="34"/>
        <v>#DIV/0!</v>
      </c>
      <c r="P56" s="84" t="e">
        <f t="shared" si="35"/>
        <v>#DIV/0!</v>
      </c>
      <c r="Q56" s="3"/>
      <c r="R56" s="96" t="e">
        <f t="shared" si="36"/>
        <v>#DIV/0!</v>
      </c>
      <c r="S56" s="97" t="e">
        <f t="shared" si="37"/>
        <v>#DIV/0!</v>
      </c>
      <c r="T56" s="98" t="e">
        <f t="shared" si="38"/>
        <v>#DIV/0!</v>
      </c>
    </row>
    <row r="57" spans="1:20" ht="24" customHeight="1" x14ac:dyDescent="0.25">
      <c r="A57" s="77" t="s">
        <v>43</v>
      </c>
      <c r="B57" s="70"/>
      <c r="C57" s="71"/>
      <c r="D57" s="78">
        <f t="shared" ref="D57:E57" si="41">D47+D52</f>
        <v>0</v>
      </c>
      <c r="E57" s="79">
        <f t="shared" si="41"/>
        <v>0</v>
      </c>
      <c r="F57" s="45" t="e">
        <f>D57/D55</f>
        <v>#DIV/0!</v>
      </c>
      <c r="G57" s="45" t="e">
        <f>E57/E55</f>
        <v>#DIV/0!</v>
      </c>
      <c r="H57" s="82" t="e">
        <f t="shared" si="32"/>
        <v>#DIV/0!</v>
      </c>
      <c r="I57" s="85" t="e">
        <f t="shared" si="33"/>
        <v>#DIV/0!</v>
      </c>
      <c r="J57" s="3"/>
      <c r="K57" s="78">
        <f t="shared" ref="K57:L57" si="42">K47+K52</f>
        <v>0</v>
      </c>
      <c r="L57" s="79">
        <f t="shared" si="42"/>
        <v>0</v>
      </c>
      <c r="M57" s="45">
        <f>K57/K55</f>
        <v>0</v>
      </c>
      <c r="N57" s="45">
        <f>L57/L55</f>
        <v>0</v>
      </c>
      <c r="O57" s="82" t="e">
        <f t="shared" si="34"/>
        <v>#DIV/0!</v>
      </c>
      <c r="P57" s="85" t="e">
        <f t="shared" si="35"/>
        <v>#DIV/0!</v>
      </c>
      <c r="Q57" s="3"/>
      <c r="R57" s="43" t="e">
        <f t="shared" si="36"/>
        <v>#DIV/0!</v>
      </c>
      <c r="S57" s="44" t="e">
        <f t="shared" si="37"/>
        <v>#DIV/0!</v>
      </c>
      <c r="T57" s="51" t="e">
        <f t="shared" si="38"/>
        <v>#DIV/0!</v>
      </c>
    </row>
    <row r="58" spans="1:20" ht="24" customHeight="1" x14ac:dyDescent="0.25">
      <c r="A58" s="46"/>
      <c r="B58" s="74" t="s">
        <v>42</v>
      </c>
      <c r="D58" s="19">
        <f t="shared" ref="D58:E58" si="43">D48+D53</f>
        <v>0</v>
      </c>
      <c r="E58" s="20">
        <f t="shared" si="43"/>
        <v>0</v>
      </c>
      <c r="F58" s="2" t="e">
        <f>D58/D57</f>
        <v>#DIV/0!</v>
      </c>
      <c r="G58" s="2" t="e">
        <f>E58/E57</f>
        <v>#DIV/0!</v>
      </c>
      <c r="H58" s="86" t="e">
        <f t="shared" si="32"/>
        <v>#DIV/0!</v>
      </c>
      <c r="I58" s="87" t="e">
        <f t="shared" si="33"/>
        <v>#DIV/0!</v>
      </c>
      <c r="K58" s="19">
        <f t="shared" ref="K58:L58" si="44">K48+K53</f>
        <v>0</v>
      </c>
      <c r="L58" s="20">
        <f t="shared" si="44"/>
        <v>0</v>
      </c>
      <c r="M58" s="2" t="e">
        <f>K58/K57</f>
        <v>#DIV/0!</v>
      </c>
      <c r="N58" s="2" t="e">
        <f>L58/L57</f>
        <v>#DIV/0!</v>
      </c>
      <c r="O58" s="86" t="e">
        <f t="shared" si="34"/>
        <v>#DIV/0!</v>
      </c>
      <c r="P58" s="87" t="e">
        <f t="shared" si="35"/>
        <v>#DIV/0!</v>
      </c>
      <c r="R58" s="88" t="e">
        <f t="shared" si="36"/>
        <v>#DIV/0!</v>
      </c>
      <c r="S58" s="89" t="e">
        <f t="shared" si="37"/>
        <v>#DIV/0!</v>
      </c>
      <c r="T58" s="90" t="e">
        <f t="shared" si="38"/>
        <v>#DIV/0!</v>
      </c>
    </row>
    <row r="59" spans="1:20" ht="24" customHeight="1" thickBot="1" x14ac:dyDescent="0.3">
      <c r="A59" s="75"/>
      <c r="B59" s="76" t="s">
        <v>45</v>
      </c>
      <c r="C59" s="10"/>
      <c r="D59" s="21">
        <f t="shared" ref="D59:E59" si="45">D49+D54</f>
        <v>0</v>
      </c>
      <c r="E59" s="22">
        <f t="shared" si="45"/>
        <v>0</v>
      </c>
      <c r="F59" s="11" t="e">
        <f>D59/D57</f>
        <v>#DIV/0!</v>
      </c>
      <c r="G59" s="11" t="e">
        <f>E59/E57</f>
        <v>#DIV/0!</v>
      </c>
      <c r="H59" s="91" t="e">
        <f t="shared" si="32"/>
        <v>#DIV/0!</v>
      </c>
      <c r="I59" s="92" t="e">
        <f t="shared" si="33"/>
        <v>#DIV/0!</v>
      </c>
      <c r="K59" s="21">
        <f t="shared" ref="K59:L59" si="46">K49+K54</f>
        <v>0</v>
      </c>
      <c r="L59" s="22">
        <f t="shared" si="46"/>
        <v>0</v>
      </c>
      <c r="M59" s="11" t="e">
        <f>K59/K57</f>
        <v>#DIV/0!</v>
      </c>
      <c r="N59" s="11" t="e">
        <f>L59/L57</f>
        <v>#DIV/0!</v>
      </c>
      <c r="O59" s="91" t="e">
        <f t="shared" si="34"/>
        <v>#DIV/0!</v>
      </c>
      <c r="P59" s="92" t="e">
        <f t="shared" si="35"/>
        <v>#DIV/0!</v>
      </c>
      <c r="R59" s="65" t="e">
        <f t="shared" si="36"/>
        <v>#DIV/0!</v>
      </c>
      <c r="S59" s="62" t="e">
        <f t="shared" si="37"/>
        <v>#DIV/0!</v>
      </c>
      <c r="T59" s="66" t="e">
        <f t="shared" si="38"/>
        <v>#DIV/0!</v>
      </c>
    </row>
  </sheetData>
  <mergeCells count="45">
    <mergeCell ref="A4:C6"/>
    <mergeCell ref="D4:E4"/>
    <mergeCell ref="F4:G4"/>
    <mergeCell ref="H4:I4"/>
    <mergeCell ref="K4:L4"/>
    <mergeCell ref="O4:P4"/>
    <mergeCell ref="R4:S4"/>
    <mergeCell ref="D5:E5"/>
    <mergeCell ref="F5:G5"/>
    <mergeCell ref="H5:I5"/>
    <mergeCell ref="K5:L5"/>
    <mergeCell ref="M5:N5"/>
    <mergeCell ref="O5:P5"/>
    <mergeCell ref="R5:S5"/>
    <mergeCell ref="M4:N4"/>
    <mergeCell ref="A23:C25"/>
    <mergeCell ref="D23:E23"/>
    <mergeCell ref="F23:G23"/>
    <mergeCell ref="H23:I23"/>
    <mergeCell ref="K23:L23"/>
    <mergeCell ref="M23:N23"/>
    <mergeCell ref="O23:P23"/>
    <mergeCell ref="R23:S23"/>
    <mergeCell ref="D24:E24"/>
    <mergeCell ref="F24:G24"/>
    <mergeCell ref="H24:I24"/>
    <mergeCell ref="K24:L24"/>
    <mergeCell ref="M24:N24"/>
    <mergeCell ref="O24:P24"/>
    <mergeCell ref="R24:S24"/>
    <mergeCell ref="A42:C44"/>
    <mergeCell ref="D42:E42"/>
    <mergeCell ref="F42:G42"/>
    <mergeCell ref="H42:I42"/>
    <mergeCell ref="K42:L42"/>
    <mergeCell ref="M42:N42"/>
    <mergeCell ref="O42:P42"/>
    <mergeCell ref="R42:S42"/>
    <mergeCell ref="D43:E43"/>
    <mergeCell ref="F43:G43"/>
    <mergeCell ref="H43:I43"/>
    <mergeCell ref="K43:L43"/>
    <mergeCell ref="M43:N43"/>
    <mergeCell ref="O43:P43"/>
    <mergeCell ref="R43:S4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ignoredErrors>
    <ignoredError sqref="O20:P21 R20:T21 T10:T11 O10:P11 R10:R11 R15:R16 T15:T16 O15:P16 H15:I16 H20:I21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7" id="{46B23AA8-FD42-4E97-8D0B-D22CB5B4656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H7:I21</xm:sqref>
        </x14:conditionalFormatting>
        <x14:conditionalFormatting xmlns:xm="http://schemas.microsoft.com/office/excel/2006/main">
          <x14:cfRule type="iconSet" priority="15" id="{BD7F3B5F-EBF6-4AE9-8CBC-67C241F3C90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T7:T21</xm:sqref>
        </x14:conditionalFormatting>
        <x14:conditionalFormatting xmlns:xm="http://schemas.microsoft.com/office/excel/2006/main">
          <x14:cfRule type="iconSet" priority="13" id="{81656338-F3B9-4D9E-A51F-C02CBE4EEA5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O7:P21</xm:sqref>
        </x14:conditionalFormatting>
        <x14:conditionalFormatting xmlns:xm="http://schemas.microsoft.com/office/excel/2006/main">
          <x14:cfRule type="iconSet" priority="6" id="{0A19E607-6EFD-4ADA-B7BB-8ED2EDCAE9E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H26:I40</xm:sqref>
        </x14:conditionalFormatting>
        <x14:conditionalFormatting xmlns:xm="http://schemas.microsoft.com/office/excel/2006/main">
          <x14:cfRule type="iconSet" priority="5" id="{43E9E47C-34E0-425F-A003-D9DB0C6BDFF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T26:T40</xm:sqref>
        </x14:conditionalFormatting>
        <x14:conditionalFormatting xmlns:xm="http://schemas.microsoft.com/office/excel/2006/main">
          <x14:cfRule type="iconSet" priority="4" id="{81C0546D-B54B-4F05-996D-4CBBD996D5D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O26:P40</xm:sqref>
        </x14:conditionalFormatting>
        <x14:conditionalFormatting xmlns:xm="http://schemas.microsoft.com/office/excel/2006/main">
          <x14:cfRule type="iconSet" priority="3" id="{6FB0756F-60B9-4046-B6AE-5D1B316E370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H45:I59</xm:sqref>
        </x14:conditionalFormatting>
        <x14:conditionalFormatting xmlns:xm="http://schemas.microsoft.com/office/excel/2006/main">
          <x14:cfRule type="iconSet" priority="2" id="{27976132-3175-4784-BEEC-63C938AE722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T45:T59</xm:sqref>
        </x14:conditionalFormatting>
        <x14:conditionalFormatting xmlns:xm="http://schemas.microsoft.com/office/excel/2006/main">
          <x14:cfRule type="iconSet" priority="1" id="{536479E8-B809-413C-A37E-F6260A78413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O45:P59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4151A-DA90-446D-B4B5-9E564B659768}">
  <sheetPr codeName="Folha3">
    <pageSetUpPr fitToPage="1"/>
  </sheetPr>
  <dimension ref="A1:AJ36"/>
  <sheetViews>
    <sheetView showGridLines="0" topLeftCell="G1" workbookViewId="0">
      <selection activeCell="U30" sqref="U30:V30"/>
    </sheetView>
  </sheetViews>
  <sheetFormatPr defaultRowHeight="15" x14ac:dyDescent="0.25"/>
  <cols>
    <col min="1" max="1" width="19.42578125" bestFit="1" customWidth="1"/>
    <col min="18" max="18" width="18.5703125" customWidth="1"/>
    <col min="19" max="20" width="9.140625" customWidth="1"/>
    <col min="21" max="22" width="9.7109375" customWidth="1"/>
    <col min="260" max="260" width="19.42578125" bestFit="1" customWidth="1"/>
    <col min="270" max="270" width="18.5703125" customWidth="1"/>
    <col min="271" max="272" width="9.140625" customWidth="1"/>
    <col min="273" max="273" width="0" hidden="1" customWidth="1"/>
    <col min="274" max="275" width="9.85546875" customWidth="1"/>
    <col min="516" max="516" width="19.42578125" bestFit="1" customWidth="1"/>
    <col min="526" max="526" width="18.5703125" customWidth="1"/>
    <col min="527" max="528" width="9.140625" customWidth="1"/>
    <col min="529" max="529" width="0" hidden="1" customWidth="1"/>
    <col min="530" max="531" width="9.85546875" customWidth="1"/>
    <col min="772" max="772" width="19.42578125" bestFit="1" customWidth="1"/>
    <col min="782" max="782" width="18.5703125" customWidth="1"/>
    <col min="783" max="784" width="9.140625" customWidth="1"/>
    <col min="785" max="785" width="0" hidden="1" customWidth="1"/>
    <col min="786" max="787" width="9.85546875" customWidth="1"/>
    <col min="1028" max="1028" width="19.42578125" bestFit="1" customWidth="1"/>
    <col min="1038" max="1038" width="18.5703125" customWidth="1"/>
    <col min="1039" max="1040" width="9.140625" customWidth="1"/>
    <col min="1041" max="1041" width="0" hidden="1" customWidth="1"/>
    <col min="1042" max="1043" width="9.85546875" customWidth="1"/>
    <col min="1284" max="1284" width="19.42578125" bestFit="1" customWidth="1"/>
    <col min="1294" max="1294" width="18.5703125" customWidth="1"/>
    <col min="1295" max="1296" width="9.140625" customWidth="1"/>
    <col min="1297" max="1297" width="0" hidden="1" customWidth="1"/>
    <col min="1298" max="1299" width="9.85546875" customWidth="1"/>
    <col min="1540" max="1540" width="19.42578125" bestFit="1" customWidth="1"/>
    <col min="1550" max="1550" width="18.5703125" customWidth="1"/>
    <col min="1551" max="1552" width="9.140625" customWidth="1"/>
    <col min="1553" max="1553" width="0" hidden="1" customWidth="1"/>
    <col min="1554" max="1555" width="9.85546875" customWidth="1"/>
    <col min="1796" max="1796" width="19.42578125" bestFit="1" customWidth="1"/>
    <col min="1806" max="1806" width="18.5703125" customWidth="1"/>
    <col min="1807" max="1808" width="9.140625" customWidth="1"/>
    <col min="1809" max="1809" width="0" hidden="1" customWidth="1"/>
    <col min="1810" max="1811" width="9.85546875" customWidth="1"/>
    <col min="2052" max="2052" width="19.42578125" bestFit="1" customWidth="1"/>
    <col min="2062" max="2062" width="18.5703125" customWidth="1"/>
    <col min="2063" max="2064" width="9.140625" customWidth="1"/>
    <col min="2065" max="2065" width="0" hidden="1" customWidth="1"/>
    <col min="2066" max="2067" width="9.85546875" customWidth="1"/>
    <col min="2308" max="2308" width="19.42578125" bestFit="1" customWidth="1"/>
    <col min="2318" max="2318" width="18.5703125" customWidth="1"/>
    <col min="2319" max="2320" width="9.140625" customWidth="1"/>
    <col min="2321" max="2321" width="0" hidden="1" customWidth="1"/>
    <col min="2322" max="2323" width="9.85546875" customWidth="1"/>
    <col min="2564" max="2564" width="19.42578125" bestFit="1" customWidth="1"/>
    <col min="2574" max="2574" width="18.5703125" customWidth="1"/>
    <col min="2575" max="2576" width="9.140625" customWidth="1"/>
    <col min="2577" max="2577" width="0" hidden="1" customWidth="1"/>
    <col min="2578" max="2579" width="9.85546875" customWidth="1"/>
    <col min="2820" max="2820" width="19.42578125" bestFit="1" customWidth="1"/>
    <col min="2830" max="2830" width="18.5703125" customWidth="1"/>
    <col min="2831" max="2832" width="9.140625" customWidth="1"/>
    <col min="2833" max="2833" width="0" hidden="1" customWidth="1"/>
    <col min="2834" max="2835" width="9.85546875" customWidth="1"/>
    <col min="3076" max="3076" width="19.42578125" bestFit="1" customWidth="1"/>
    <col min="3086" max="3086" width="18.5703125" customWidth="1"/>
    <col min="3087" max="3088" width="9.140625" customWidth="1"/>
    <col min="3089" max="3089" width="0" hidden="1" customWidth="1"/>
    <col min="3090" max="3091" width="9.85546875" customWidth="1"/>
    <col min="3332" max="3332" width="19.42578125" bestFit="1" customWidth="1"/>
    <col min="3342" max="3342" width="18.5703125" customWidth="1"/>
    <col min="3343" max="3344" width="9.140625" customWidth="1"/>
    <col min="3345" max="3345" width="0" hidden="1" customWidth="1"/>
    <col min="3346" max="3347" width="9.85546875" customWidth="1"/>
    <col min="3588" max="3588" width="19.42578125" bestFit="1" customWidth="1"/>
    <col min="3598" max="3598" width="18.5703125" customWidth="1"/>
    <col min="3599" max="3600" width="9.140625" customWidth="1"/>
    <col min="3601" max="3601" width="0" hidden="1" customWidth="1"/>
    <col min="3602" max="3603" width="9.85546875" customWidth="1"/>
    <col min="3844" max="3844" width="19.42578125" bestFit="1" customWidth="1"/>
    <col min="3854" max="3854" width="18.5703125" customWidth="1"/>
    <col min="3855" max="3856" width="9.140625" customWidth="1"/>
    <col min="3857" max="3857" width="0" hidden="1" customWidth="1"/>
    <col min="3858" max="3859" width="9.85546875" customWidth="1"/>
    <col min="4100" max="4100" width="19.42578125" bestFit="1" customWidth="1"/>
    <col min="4110" max="4110" width="18.5703125" customWidth="1"/>
    <col min="4111" max="4112" width="9.140625" customWidth="1"/>
    <col min="4113" max="4113" width="0" hidden="1" customWidth="1"/>
    <col min="4114" max="4115" width="9.85546875" customWidth="1"/>
    <col min="4356" max="4356" width="19.42578125" bestFit="1" customWidth="1"/>
    <col min="4366" max="4366" width="18.5703125" customWidth="1"/>
    <col min="4367" max="4368" width="9.140625" customWidth="1"/>
    <col min="4369" max="4369" width="0" hidden="1" customWidth="1"/>
    <col min="4370" max="4371" width="9.85546875" customWidth="1"/>
    <col min="4612" max="4612" width="19.42578125" bestFit="1" customWidth="1"/>
    <col min="4622" max="4622" width="18.5703125" customWidth="1"/>
    <col min="4623" max="4624" width="9.140625" customWidth="1"/>
    <col min="4625" max="4625" width="0" hidden="1" customWidth="1"/>
    <col min="4626" max="4627" width="9.85546875" customWidth="1"/>
    <col min="4868" max="4868" width="19.42578125" bestFit="1" customWidth="1"/>
    <col min="4878" max="4878" width="18.5703125" customWidth="1"/>
    <col min="4879" max="4880" width="9.140625" customWidth="1"/>
    <col min="4881" max="4881" width="0" hidden="1" customWidth="1"/>
    <col min="4882" max="4883" width="9.85546875" customWidth="1"/>
    <col min="5124" max="5124" width="19.42578125" bestFit="1" customWidth="1"/>
    <col min="5134" max="5134" width="18.5703125" customWidth="1"/>
    <col min="5135" max="5136" width="9.140625" customWidth="1"/>
    <col min="5137" max="5137" width="0" hidden="1" customWidth="1"/>
    <col min="5138" max="5139" width="9.85546875" customWidth="1"/>
    <col min="5380" max="5380" width="19.42578125" bestFit="1" customWidth="1"/>
    <col min="5390" max="5390" width="18.5703125" customWidth="1"/>
    <col min="5391" max="5392" width="9.140625" customWidth="1"/>
    <col min="5393" max="5393" width="0" hidden="1" customWidth="1"/>
    <col min="5394" max="5395" width="9.85546875" customWidth="1"/>
    <col min="5636" max="5636" width="19.42578125" bestFit="1" customWidth="1"/>
    <col min="5646" max="5646" width="18.5703125" customWidth="1"/>
    <col min="5647" max="5648" width="9.140625" customWidth="1"/>
    <col min="5649" max="5649" width="0" hidden="1" customWidth="1"/>
    <col min="5650" max="5651" width="9.85546875" customWidth="1"/>
    <col min="5892" max="5892" width="19.42578125" bestFit="1" customWidth="1"/>
    <col min="5902" max="5902" width="18.5703125" customWidth="1"/>
    <col min="5903" max="5904" width="9.140625" customWidth="1"/>
    <col min="5905" max="5905" width="0" hidden="1" customWidth="1"/>
    <col min="5906" max="5907" width="9.85546875" customWidth="1"/>
    <col min="6148" max="6148" width="19.42578125" bestFit="1" customWidth="1"/>
    <col min="6158" max="6158" width="18.5703125" customWidth="1"/>
    <col min="6159" max="6160" width="9.140625" customWidth="1"/>
    <col min="6161" max="6161" width="0" hidden="1" customWidth="1"/>
    <col min="6162" max="6163" width="9.85546875" customWidth="1"/>
    <col min="6404" max="6404" width="19.42578125" bestFit="1" customWidth="1"/>
    <col min="6414" max="6414" width="18.5703125" customWidth="1"/>
    <col min="6415" max="6416" width="9.140625" customWidth="1"/>
    <col min="6417" max="6417" width="0" hidden="1" customWidth="1"/>
    <col min="6418" max="6419" width="9.85546875" customWidth="1"/>
    <col min="6660" max="6660" width="19.42578125" bestFit="1" customWidth="1"/>
    <col min="6670" max="6670" width="18.5703125" customWidth="1"/>
    <col min="6671" max="6672" width="9.140625" customWidth="1"/>
    <col min="6673" max="6673" width="0" hidden="1" customWidth="1"/>
    <col min="6674" max="6675" width="9.85546875" customWidth="1"/>
    <col min="6916" max="6916" width="19.42578125" bestFit="1" customWidth="1"/>
    <col min="6926" max="6926" width="18.5703125" customWidth="1"/>
    <col min="6927" max="6928" width="9.140625" customWidth="1"/>
    <col min="6929" max="6929" width="0" hidden="1" customWidth="1"/>
    <col min="6930" max="6931" width="9.85546875" customWidth="1"/>
    <col min="7172" max="7172" width="19.42578125" bestFit="1" customWidth="1"/>
    <col min="7182" max="7182" width="18.5703125" customWidth="1"/>
    <col min="7183" max="7184" width="9.140625" customWidth="1"/>
    <col min="7185" max="7185" width="0" hidden="1" customWidth="1"/>
    <col min="7186" max="7187" width="9.85546875" customWidth="1"/>
    <col min="7428" max="7428" width="19.42578125" bestFit="1" customWidth="1"/>
    <col min="7438" max="7438" width="18.5703125" customWidth="1"/>
    <col min="7439" max="7440" width="9.140625" customWidth="1"/>
    <col min="7441" max="7441" width="0" hidden="1" customWidth="1"/>
    <col min="7442" max="7443" width="9.85546875" customWidth="1"/>
    <col min="7684" max="7684" width="19.42578125" bestFit="1" customWidth="1"/>
    <col min="7694" max="7694" width="18.5703125" customWidth="1"/>
    <col min="7695" max="7696" width="9.140625" customWidth="1"/>
    <col min="7697" max="7697" width="0" hidden="1" customWidth="1"/>
    <col min="7698" max="7699" width="9.85546875" customWidth="1"/>
    <col min="7940" max="7940" width="19.42578125" bestFit="1" customWidth="1"/>
    <col min="7950" max="7950" width="18.5703125" customWidth="1"/>
    <col min="7951" max="7952" width="9.140625" customWidth="1"/>
    <col min="7953" max="7953" width="0" hidden="1" customWidth="1"/>
    <col min="7954" max="7955" width="9.85546875" customWidth="1"/>
    <col min="8196" max="8196" width="19.42578125" bestFit="1" customWidth="1"/>
    <col min="8206" max="8206" width="18.5703125" customWidth="1"/>
    <col min="8207" max="8208" width="9.140625" customWidth="1"/>
    <col min="8209" max="8209" width="0" hidden="1" customWidth="1"/>
    <col min="8210" max="8211" width="9.85546875" customWidth="1"/>
    <col min="8452" max="8452" width="19.42578125" bestFit="1" customWidth="1"/>
    <col min="8462" max="8462" width="18.5703125" customWidth="1"/>
    <col min="8463" max="8464" width="9.140625" customWidth="1"/>
    <col min="8465" max="8465" width="0" hidden="1" customWidth="1"/>
    <col min="8466" max="8467" width="9.85546875" customWidth="1"/>
    <col min="8708" max="8708" width="19.42578125" bestFit="1" customWidth="1"/>
    <col min="8718" max="8718" width="18.5703125" customWidth="1"/>
    <col min="8719" max="8720" width="9.140625" customWidth="1"/>
    <col min="8721" max="8721" width="0" hidden="1" customWidth="1"/>
    <col min="8722" max="8723" width="9.85546875" customWidth="1"/>
    <col min="8964" max="8964" width="19.42578125" bestFit="1" customWidth="1"/>
    <col min="8974" max="8974" width="18.5703125" customWidth="1"/>
    <col min="8975" max="8976" width="9.140625" customWidth="1"/>
    <col min="8977" max="8977" width="0" hidden="1" customWidth="1"/>
    <col min="8978" max="8979" width="9.85546875" customWidth="1"/>
    <col min="9220" max="9220" width="19.42578125" bestFit="1" customWidth="1"/>
    <col min="9230" max="9230" width="18.5703125" customWidth="1"/>
    <col min="9231" max="9232" width="9.140625" customWidth="1"/>
    <col min="9233" max="9233" width="0" hidden="1" customWidth="1"/>
    <col min="9234" max="9235" width="9.85546875" customWidth="1"/>
    <col min="9476" max="9476" width="19.42578125" bestFit="1" customWidth="1"/>
    <col min="9486" max="9486" width="18.5703125" customWidth="1"/>
    <col min="9487" max="9488" width="9.140625" customWidth="1"/>
    <col min="9489" max="9489" width="0" hidden="1" customWidth="1"/>
    <col min="9490" max="9491" width="9.85546875" customWidth="1"/>
    <col min="9732" max="9732" width="19.42578125" bestFit="1" customWidth="1"/>
    <col min="9742" max="9742" width="18.5703125" customWidth="1"/>
    <col min="9743" max="9744" width="9.140625" customWidth="1"/>
    <col min="9745" max="9745" width="0" hidden="1" customWidth="1"/>
    <col min="9746" max="9747" width="9.85546875" customWidth="1"/>
    <col min="9988" max="9988" width="19.42578125" bestFit="1" customWidth="1"/>
    <col min="9998" max="9998" width="18.5703125" customWidth="1"/>
    <col min="9999" max="10000" width="9.140625" customWidth="1"/>
    <col min="10001" max="10001" width="0" hidden="1" customWidth="1"/>
    <col min="10002" max="10003" width="9.85546875" customWidth="1"/>
    <col min="10244" max="10244" width="19.42578125" bestFit="1" customWidth="1"/>
    <col min="10254" max="10254" width="18.5703125" customWidth="1"/>
    <col min="10255" max="10256" width="9.140625" customWidth="1"/>
    <col min="10257" max="10257" width="0" hidden="1" customWidth="1"/>
    <col min="10258" max="10259" width="9.85546875" customWidth="1"/>
    <col min="10500" max="10500" width="19.42578125" bestFit="1" customWidth="1"/>
    <col min="10510" max="10510" width="18.5703125" customWidth="1"/>
    <col min="10511" max="10512" width="9.140625" customWidth="1"/>
    <col min="10513" max="10513" width="0" hidden="1" customWidth="1"/>
    <col min="10514" max="10515" width="9.85546875" customWidth="1"/>
    <col min="10756" max="10756" width="19.42578125" bestFit="1" customWidth="1"/>
    <col min="10766" max="10766" width="18.5703125" customWidth="1"/>
    <col min="10767" max="10768" width="9.140625" customWidth="1"/>
    <col min="10769" max="10769" width="0" hidden="1" customWidth="1"/>
    <col min="10770" max="10771" width="9.85546875" customWidth="1"/>
    <col min="11012" max="11012" width="19.42578125" bestFit="1" customWidth="1"/>
    <col min="11022" max="11022" width="18.5703125" customWidth="1"/>
    <col min="11023" max="11024" width="9.140625" customWidth="1"/>
    <col min="11025" max="11025" width="0" hidden="1" customWidth="1"/>
    <col min="11026" max="11027" width="9.85546875" customWidth="1"/>
    <col min="11268" max="11268" width="19.42578125" bestFit="1" customWidth="1"/>
    <col min="11278" max="11278" width="18.5703125" customWidth="1"/>
    <col min="11279" max="11280" width="9.140625" customWidth="1"/>
    <col min="11281" max="11281" width="0" hidden="1" customWidth="1"/>
    <col min="11282" max="11283" width="9.85546875" customWidth="1"/>
    <col min="11524" max="11524" width="19.42578125" bestFit="1" customWidth="1"/>
    <col min="11534" max="11534" width="18.5703125" customWidth="1"/>
    <col min="11535" max="11536" width="9.140625" customWidth="1"/>
    <col min="11537" max="11537" width="0" hidden="1" customWidth="1"/>
    <col min="11538" max="11539" width="9.85546875" customWidth="1"/>
    <col min="11780" max="11780" width="19.42578125" bestFit="1" customWidth="1"/>
    <col min="11790" max="11790" width="18.5703125" customWidth="1"/>
    <col min="11791" max="11792" width="9.140625" customWidth="1"/>
    <col min="11793" max="11793" width="0" hidden="1" customWidth="1"/>
    <col min="11794" max="11795" width="9.85546875" customWidth="1"/>
    <col min="12036" max="12036" width="19.42578125" bestFit="1" customWidth="1"/>
    <col min="12046" max="12046" width="18.5703125" customWidth="1"/>
    <col min="12047" max="12048" width="9.140625" customWidth="1"/>
    <col min="12049" max="12049" width="0" hidden="1" customWidth="1"/>
    <col min="12050" max="12051" width="9.85546875" customWidth="1"/>
    <col min="12292" max="12292" width="19.42578125" bestFit="1" customWidth="1"/>
    <col min="12302" max="12302" width="18.5703125" customWidth="1"/>
    <col min="12303" max="12304" width="9.140625" customWidth="1"/>
    <col min="12305" max="12305" width="0" hidden="1" customWidth="1"/>
    <col min="12306" max="12307" width="9.85546875" customWidth="1"/>
    <col min="12548" max="12548" width="19.42578125" bestFit="1" customWidth="1"/>
    <col min="12558" max="12558" width="18.5703125" customWidth="1"/>
    <col min="12559" max="12560" width="9.140625" customWidth="1"/>
    <col min="12561" max="12561" width="0" hidden="1" customWidth="1"/>
    <col min="12562" max="12563" width="9.85546875" customWidth="1"/>
    <col min="12804" max="12804" width="19.42578125" bestFit="1" customWidth="1"/>
    <col min="12814" max="12814" width="18.5703125" customWidth="1"/>
    <col min="12815" max="12816" width="9.140625" customWidth="1"/>
    <col min="12817" max="12817" width="0" hidden="1" customWidth="1"/>
    <col min="12818" max="12819" width="9.85546875" customWidth="1"/>
    <col min="13060" max="13060" width="19.42578125" bestFit="1" customWidth="1"/>
    <col min="13070" max="13070" width="18.5703125" customWidth="1"/>
    <col min="13071" max="13072" width="9.140625" customWidth="1"/>
    <col min="13073" max="13073" width="0" hidden="1" customWidth="1"/>
    <col min="13074" max="13075" width="9.85546875" customWidth="1"/>
    <col min="13316" max="13316" width="19.42578125" bestFit="1" customWidth="1"/>
    <col min="13326" max="13326" width="18.5703125" customWidth="1"/>
    <col min="13327" max="13328" width="9.140625" customWidth="1"/>
    <col min="13329" max="13329" width="0" hidden="1" customWidth="1"/>
    <col min="13330" max="13331" width="9.85546875" customWidth="1"/>
    <col min="13572" max="13572" width="19.42578125" bestFit="1" customWidth="1"/>
    <col min="13582" max="13582" width="18.5703125" customWidth="1"/>
    <col min="13583" max="13584" width="9.140625" customWidth="1"/>
    <col min="13585" max="13585" width="0" hidden="1" customWidth="1"/>
    <col min="13586" max="13587" width="9.85546875" customWidth="1"/>
    <col min="13828" max="13828" width="19.42578125" bestFit="1" customWidth="1"/>
    <col min="13838" max="13838" width="18.5703125" customWidth="1"/>
    <col min="13839" max="13840" width="9.140625" customWidth="1"/>
    <col min="13841" max="13841" width="0" hidden="1" customWidth="1"/>
    <col min="13842" max="13843" width="9.85546875" customWidth="1"/>
    <col min="14084" max="14084" width="19.42578125" bestFit="1" customWidth="1"/>
    <col min="14094" max="14094" width="18.5703125" customWidth="1"/>
    <col min="14095" max="14096" width="9.140625" customWidth="1"/>
    <col min="14097" max="14097" width="0" hidden="1" customWidth="1"/>
    <col min="14098" max="14099" width="9.85546875" customWidth="1"/>
    <col min="14340" max="14340" width="19.42578125" bestFit="1" customWidth="1"/>
    <col min="14350" max="14350" width="18.5703125" customWidth="1"/>
    <col min="14351" max="14352" width="9.140625" customWidth="1"/>
    <col min="14353" max="14353" width="0" hidden="1" customWidth="1"/>
    <col min="14354" max="14355" width="9.85546875" customWidth="1"/>
    <col min="14596" max="14596" width="19.42578125" bestFit="1" customWidth="1"/>
    <col min="14606" max="14606" width="18.5703125" customWidth="1"/>
    <col min="14607" max="14608" width="9.140625" customWidth="1"/>
    <col min="14609" max="14609" width="0" hidden="1" customWidth="1"/>
    <col min="14610" max="14611" width="9.85546875" customWidth="1"/>
    <col min="14852" max="14852" width="19.42578125" bestFit="1" customWidth="1"/>
    <col min="14862" max="14862" width="18.5703125" customWidth="1"/>
    <col min="14863" max="14864" width="9.140625" customWidth="1"/>
    <col min="14865" max="14865" width="0" hidden="1" customWidth="1"/>
    <col min="14866" max="14867" width="9.85546875" customWidth="1"/>
    <col min="15108" max="15108" width="19.42578125" bestFit="1" customWidth="1"/>
    <col min="15118" max="15118" width="18.5703125" customWidth="1"/>
    <col min="15119" max="15120" width="9.140625" customWidth="1"/>
    <col min="15121" max="15121" width="0" hidden="1" customWidth="1"/>
    <col min="15122" max="15123" width="9.85546875" customWidth="1"/>
    <col min="15364" max="15364" width="19.42578125" bestFit="1" customWidth="1"/>
    <col min="15374" max="15374" width="18.5703125" customWidth="1"/>
    <col min="15375" max="15376" width="9.140625" customWidth="1"/>
    <col min="15377" max="15377" width="0" hidden="1" customWidth="1"/>
    <col min="15378" max="15379" width="9.85546875" customWidth="1"/>
    <col min="15620" max="15620" width="19.42578125" bestFit="1" customWidth="1"/>
    <col min="15630" max="15630" width="18.5703125" customWidth="1"/>
    <col min="15631" max="15632" width="9.140625" customWidth="1"/>
    <col min="15633" max="15633" width="0" hidden="1" customWidth="1"/>
    <col min="15634" max="15635" width="9.85546875" customWidth="1"/>
    <col min="15876" max="15876" width="19.42578125" bestFit="1" customWidth="1"/>
    <col min="15886" max="15886" width="18.5703125" customWidth="1"/>
    <col min="15887" max="15888" width="9.140625" customWidth="1"/>
    <col min="15889" max="15889" width="0" hidden="1" customWidth="1"/>
    <col min="15890" max="15891" width="9.85546875" customWidth="1"/>
    <col min="16132" max="16132" width="19.42578125" bestFit="1" customWidth="1"/>
    <col min="16142" max="16142" width="18.5703125" customWidth="1"/>
    <col min="16143" max="16144" width="9.140625" customWidth="1"/>
    <col min="16145" max="16145" width="0" hidden="1" customWidth="1"/>
    <col min="16146" max="16147" width="9.85546875" customWidth="1"/>
  </cols>
  <sheetData>
    <row r="1" spans="1:36" ht="15.75" x14ac:dyDescent="0.25">
      <c r="A1" s="4" t="s">
        <v>48</v>
      </c>
    </row>
    <row r="2" spans="1:36" ht="15.75" thickBot="1" x14ac:dyDescent="0.3"/>
    <row r="3" spans="1:36" ht="22.5" customHeight="1" x14ac:dyDescent="0.25">
      <c r="A3" s="320" t="s">
        <v>3</v>
      </c>
      <c r="B3" s="322">
        <v>2007</v>
      </c>
      <c r="C3" s="324">
        <v>2008</v>
      </c>
      <c r="D3" s="324">
        <v>2009</v>
      </c>
      <c r="E3" s="324">
        <v>2010</v>
      </c>
      <c r="F3" s="324">
        <v>2011</v>
      </c>
      <c r="G3" s="324">
        <v>2012</v>
      </c>
      <c r="H3" s="324">
        <v>2013</v>
      </c>
      <c r="I3" s="324">
        <v>2014</v>
      </c>
      <c r="J3" s="324">
        <v>2015</v>
      </c>
      <c r="K3" s="324">
        <v>2016</v>
      </c>
      <c r="L3" s="328">
        <v>2017</v>
      </c>
      <c r="M3" s="324">
        <v>2018</v>
      </c>
      <c r="N3" s="324">
        <v>2019</v>
      </c>
      <c r="O3" s="330">
        <v>2020</v>
      </c>
      <c r="P3" s="324">
        <v>2021</v>
      </c>
      <c r="Q3" s="316">
        <v>2022</v>
      </c>
      <c r="R3" s="269" t="s">
        <v>49</v>
      </c>
      <c r="S3" s="318" t="s">
        <v>56</v>
      </c>
      <c r="T3" s="319"/>
      <c r="U3" s="314" t="s">
        <v>130</v>
      </c>
      <c r="V3" s="315"/>
    </row>
    <row r="4" spans="1:36" ht="31.5" customHeight="1" thickBot="1" x14ac:dyDescent="0.3">
      <c r="A4" s="321"/>
      <c r="B4" s="323"/>
      <c r="C4" s="325"/>
      <c r="D4" s="325"/>
      <c r="E4" s="325"/>
      <c r="F4" s="325"/>
      <c r="G4" s="325"/>
      <c r="H4" s="325"/>
      <c r="I4" s="325"/>
      <c r="J4" s="325"/>
      <c r="K4" s="325"/>
      <c r="L4" s="329"/>
      <c r="M4" s="325"/>
      <c r="N4" s="325"/>
      <c r="O4" s="331"/>
      <c r="P4" s="325"/>
      <c r="Q4" s="317"/>
      <c r="R4" s="174" t="s">
        <v>129</v>
      </c>
      <c r="S4" s="127">
        <v>2022</v>
      </c>
      <c r="T4" s="264">
        <v>2023</v>
      </c>
      <c r="U4" s="298" t="s">
        <v>131</v>
      </c>
      <c r="V4" s="299" t="s">
        <v>132</v>
      </c>
    </row>
    <row r="5" spans="1:36" ht="3" customHeight="1" thickBot="1" x14ac:dyDescent="0.3">
      <c r="A5" s="101"/>
      <c r="B5" s="101">
        <v>2007</v>
      </c>
      <c r="C5" s="101">
        <v>2008</v>
      </c>
      <c r="D5" s="101">
        <v>2009</v>
      </c>
      <c r="E5" s="101">
        <v>2010</v>
      </c>
      <c r="F5" s="101">
        <v>2011</v>
      </c>
      <c r="G5" s="101"/>
      <c r="H5" s="101"/>
      <c r="I5" s="101"/>
      <c r="J5" s="101"/>
      <c r="K5" s="101"/>
      <c r="L5" s="101"/>
      <c r="M5" s="101"/>
      <c r="N5" s="101"/>
      <c r="O5" s="271"/>
      <c r="P5" s="306"/>
      <c r="Q5" s="304"/>
      <c r="R5" s="175"/>
      <c r="S5" s="101"/>
      <c r="T5" s="101"/>
      <c r="U5" s="101"/>
      <c r="V5" s="101"/>
    </row>
    <row r="6" spans="1:36" ht="27.95" customHeight="1" x14ac:dyDescent="0.25">
      <c r="A6" s="111" t="s">
        <v>50</v>
      </c>
      <c r="B6" s="115">
        <v>595986.61599999934</v>
      </c>
      <c r="C6" s="153">
        <v>575965.5770000004</v>
      </c>
      <c r="D6" s="153">
        <v>544011.29100000043</v>
      </c>
      <c r="E6" s="153">
        <v>614380.20499999926</v>
      </c>
      <c r="F6" s="153">
        <v>656918.26000000106</v>
      </c>
      <c r="G6" s="153">
        <v>703504.83500000078</v>
      </c>
      <c r="H6" s="153">
        <v>720793.56200000143</v>
      </c>
      <c r="I6" s="153">
        <v>726284.80299999879</v>
      </c>
      <c r="J6" s="153">
        <f>SUM('[1]2'!T7:T18)</f>
        <v>735533.90500000014</v>
      </c>
      <c r="K6" s="153">
        <v>723973.625</v>
      </c>
      <c r="L6" s="272">
        <v>778040.99999999534</v>
      </c>
      <c r="M6" s="153">
        <v>800341.53700000001</v>
      </c>
      <c r="N6" s="153">
        <v>819402.33799999987</v>
      </c>
      <c r="O6" s="153">
        <v>856189.67600000137</v>
      </c>
      <c r="P6" s="204">
        <v>925952.67900000024</v>
      </c>
      <c r="Q6" s="305">
        <v>939875.9049999998</v>
      </c>
      <c r="R6" s="100"/>
      <c r="S6" s="115">
        <v>63581.404999999999</v>
      </c>
      <c r="T6" s="147">
        <v>63131.420000000013</v>
      </c>
      <c r="U6" s="112">
        <v>931173.94200000039</v>
      </c>
      <c r="V6" s="147">
        <v>939425.91999999981</v>
      </c>
      <c r="AA6" s="101"/>
      <c r="AB6" s="101" t="s">
        <v>51</v>
      </c>
      <c r="AC6" s="101"/>
      <c r="AD6" s="101"/>
      <c r="AE6" s="101" t="s">
        <v>52</v>
      </c>
      <c r="AF6" s="101"/>
      <c r="AG6" s="101"/>
      <c r="AH6" s="101" t="s">
        <v>53</v>
      </c>
      <c r="AI6" s="101"/>
      <c r="AJ6" s="101"/>
    </row>
    <row r="7" spans="1:36" ht="27.95" customHeight="1" thickBot="1" x14ac:dyDescent="0.3">
      <c r="A7" s="114" t="s">
        <v>54</v>
      </c>
      <c r="B7" s="273"/>
      <c r="C7" s="274">
        <f t="shared" ref="C7:Q7" si="0">(C6-B6)/B6</f>
        <v>-3.3593101694751756E-2</v>
      </c>
      <c r="D7" s="274">
        <f t="shared" si="0"/>
        <v>-5.547950654696842E-2</v>
      </c>
      <c r="E7" s="274">
        <f t="shared" si="0"/>
        <v>0.12935193655750571</v>
      </c>
      <c r="F7" s="274">
        <f t="shared" si="0"/>
        <v>6.9237346278111039E-2</v>
      </c>
      <c r="G7" s="274">
        <f t="shared" si="0"/>
        <v>7.0916851968766473E-2</v>
      </c>
      <c r="H7" s="274">
        <f t="shared" si="0"/>
        <v>2.4575136004574345E-2</v>
      </c>
      <c r="I7" s="274">
        <f t="shared" si="0"/>
        <v>7.6183269239540599E-3</v>
      </c>
      <c r="J7" s="274">
        <f t="shared" si="0"/>
        <v>1.2734814169037992E-2</v>
      </c>
      <c r="K7" s="274">
        <f t="shared" si="0"/>
        <v>-1.5716855363724046E-2</v>
      </c>
      <c r="L7" s="275">
        <f t="shared" si="0"/>
        <v>7.4681415362328071E-2</v>
      </c>
      <c r="M7" s="274">
        <f t="shared" si="0"/>
        <v>2.8662418818551721E-2</v>
      </c>
      <c r="N7" s="274">
        <f t="shared" si="0"/>
        <v>2.3815833764479301E-2</v>
      </c>
      <c r="O7" s="274">
        <f t="shared" si="0"/>
        <v>4.4895329551770828E-2</v>
      </c>
      <c r="P7" s="307">
        <f t="shared" si="0"/>
        <v>8.1480780433982658E-2</v>
      </c>
      <c r="Q7" s="102">
        <f t="shared" si="0"/>
        <v>1.5036649621270284E-2</v>
      </c>
      <c r="S7" s="118"/>
      <c r="T7" s="276">
        <f>(T6-S6)/S6</f>
        <v>-7.0773050705624707E-3</v>
      </c>
      <c r="V7" s="276">
        <f>(V6-U6)/U6</f>
        <v>8.8619082083371027E-3</v>
      </c>
      <c r="AA7" s="101"/>
      <c r="AB7" s="101">
        <v>2012</v>
      </c>
      <c r="AC7" s="101">
        <v>2013</v>
      </c>
      <c r="AD7" s="101"/>
      <c r="AE7" s="101">
        <v>2012</v>
      </c>
      <c r="AF7" s="101">
        <v>2013</v>
      </c>
      <c r="AG7" s="101"/>
      <c r="AH7" s="101">
        <v>2012</v>
      </c>
      <c r="AI7" s="101">
        <v>2013</v>
      </c>
      <c r="AJ7" s="101"/>
    </row>
    <row r="8" spans="1:36" ht="27.95" customHeight="1" x14ac:dyDescent="0.25">
      <c r="A8" s="111" t="s">
        <v>55</v>
      </c>
      <c r="B8" s="115">
        <v>63256.660999999986</v>
      </c>
      <c r="C8" s="153">
        <v>80362.627999999997</v>
      </c>
      <c r="D8" s="153">
        <v>79098.747999999992</v>
      </c>
      <c r="E8" s="153">
        <v>89493.365000000005</v>
      </c>
      <c r="F8" s="153">
        <v>81914.569000000003</v>
      </c>
      <c r="G8" s="153">
        <v>86371.3</v>
      </c>
      <c r="H8" s="153">
        <v>122399.001</v>
      </c>
      <c r="I8" s="153">
        <v>125153.99099999999</v>
      </c>
      <c r="J8" s="153">
        <v>116754.90900000001</v>
      </c>
      <c r="K8" s="153">
        <v>110190.53600000002</v>
      </c>
      <c r="L8" s="272">
        <v>137205.92600000018</v>
      </c>
      <c r="M8" s="153">
        <v>154727.05100000001</v>
      </c>
      <c r="N8" s="153">
        <v>169208.33799999999</v>
      </c>
      <c r="O8" s="153">
        <v>166254.71299999979</v>
      </c>
      <c r="P8" s="204">
        <v>167736.79199999999</v>
      </c>
      <c r="Q8" s="305">
        <v>196764.99100000001</v>
      </c>
      <c r="R8" s="100"/>
      <c r="S8" s="115">
        <v>12478.587</v>
      </c>
      <c r="T8" s="147">
        <v>13350.624</v>
      </c>
      <c r="U8" s="112">
        <v>173807.07</v>
      </c>
      <c r="V8" s="147">
        <v>197637.02800000002</v>
      </c>
      <c r="AA8" s="101" t="s">
        <v>56</v>
      </c>
      <c r="AB8" s="101"/>
      <c r="AC8" s="105"/>
      <c r="AD8" s="101"/>
      <c r="AE8" s="105"/>
      <c r="AF8" s="105"/>
      <c r="AG8" s="101"/>
      <c r="AH8" s="101"/>
      <c r="AI8" s="105" t="e">
        <f>#REF!-#REF!</f>
        <v>#REF!</v>
      </c>
      <c r="AJ8" s="101"/>
    </row>
    <row r="9" spans="1:36" ht="27.95" customHeight="1" thickBot="1" x14ac:dyDescent="0.3">
      <c r="A9" s="113" t="s">
        <v>54</v>
      </c>
      <c r="B9" s="116"/>
      <c r="C9" s="277">
        <f t="shared" ref="C9:Q9" si="1">(C8-B8)/B8</f>
        <v>0.2704215924390953</v>
      </c>
      <c r="D9" s="277">
        <f t="shared" si="1"/>
        <v>-1.5727210912017519E-2</v>
      </c>
      <c r="E9" s="277">
        <f t="shared" si="1"/>
        <v>0.13141316724760313</v>
      </c>
      <c r="F9" s="277">
        <f t="shared" si="1"/>
        <v>-8.4685563002352207E-2</v>
      </c>
      <c r="G9" s="277">
        <f t="shared" si="1"/>
        <v>5.4407061581438577E-2</v>
      </c>
      <c r="H9" s="277">
        <f t="shared" si="1"/>
        <v>0.41712583925447455</v>
      </c>
      <c r="I9" s="277">
        <f t="shared" si="1"/>
        <v>2.250827194251357E-2</v>
      </c>
      <c r="J9" s="277">
        <f t="shared" si="1"/>
        <v>-6.7109981334913887E-2</v>
      </c>
      <c r="K9" s="277">
        <f t="shared" si="1"/>
        <v>-5.6223528896759203E-2</v>
      </c>
      <c r="L9" s="278">
        <f t="shared" si="1"/>
        <v>0.24516978481709314</v>
      </c>
      <c r="M9" s="277">
        <f t="shared" si="1"/>
        <v>0.12769947706194412</v>
      </c>
      <c r="N9" s="277">
        <f t="shared" si="1"/>
        <v>9.3592470782629861E-2</v>
      </c>
      <c r="O9" s="277">
        <f t="shared" si="1"/>
        <v>-1.7455552338089889E-2</v>
      </c>
      <c r="P9" s="308">
        <f t="shared" si="1"/>
        <v>8.9145081860037469E-3</v>
      </c>
      <c r="Q9" s="303">
        <f t="shared" si="1"/>
        <v>0.17305803129941835</v>
      </c>
      <c r="R9" s="10"/>
      <c r="S9" s="116"/>
      <c r="T9" s="279">
        <f>(T8-S8)/S8</f>
        <v>6.9882671812121058E-2</v>
      </c>
      <c r="U9" s="300"/>
      <c r="V9" s="279">
        <f>(V8-U8)/U8</f>
        <v>0.13710580357864621</v>
      </c>
      <c r="AA9" s="101" t="s">
        <v>57</v>
      </c>
      <c r="AB9" s="101"/>
      <c r="AC9" s="105"/>
      <c r="AD9" s="101"/>
      <c r="AE9" s="105"/>
      <c r="AF9" s="105"/>
      <c r="AG9" s="101"/>
      <c r="AH9" s="101"/>
      <c r="AI9" s="105" t="e">
        <f>#REF!-#REF!</f>
        <v>#REF!</v>
      </c>
      <c r="AJ9" s="101"/>
    </row>
    <row r="10" spans="1:36" ht="27.95" customHeight="1" x14ac:dyDescent="0.25">
      <c r="A10" s="8" t="s">
        <v>58</v>
      </c>
      <c r="B10" s="19">
        <f>(B6-B8)</f>
        <v>532729.95499999938</v>
      </c>
      <c r="C10" s="154">
        <f t="shared" ref="C10:L10" si="2">(C6-C8)</f>
        <v>495602.94900000037</v>
      </c>
      <c r="D10" s="154">
        <f t="shared" si="2"/>
        <v>464912.54300000041</v>
      </c>
      <c r="E10" s="154">
        <f t="shared" si="2"/>
        <v>524886.83999999927</v>
      </c>
      <c r="F10" s="154">
        <f t="shared" si="2"/>
        <v>575003.69100000104</v>
      </c>
      <c r="G10" s="154">
        <f t="shared" si="2"/>
        <v>617133.53500000073</v>
      </c>
      <c r="H10" s="154">
        <f t="shared" si="2"/>
        <v>598394.56100000138</v>
      </c>
      <c r="I10" s="154">
        <f t="shared" si="2"/>
        <v>601130.81199999875</v>
      </c>
      <c r="J10" s="154">
        <f t="shared" si="2"/>
        <v>618778.99600000016</v>
      </c>
      <c r="K10" s="154">
        <f t="shared" si="2"/>
        <v>613783.08899999992</v>
      </c>
      <c r="L10" s="280">
        <f t="shared" si="2"/>
        <v>640835.07399999513</v>
      </c>
      <c r="M10" s="154">
        <f>(M6-M8)</f>
        <v>645614.48600000003</v>
      </c>
      <c r="N10" s="154">
        <f>(N6-N8)</f>
        <v>650193.99999999988</v>
      </c>
      <c r="O10" s="154">
        <f>(O6-O8)</f>
        <v>689934.96300000162</v>
      </c>
      <c r="P10" s="154">
        <f>(P6-P8)</f>
        <v>758215.88700000022</v>
      </c>
      <c r="Q10" s="20">
        <f>(Q6-Q8)</f>
        <v>743110.91399999976</v>
      </c>
      <c r="S10" s="117">
        <f>S6-S8</f>
        <v>51102.817999999999</v>
      </c>
      <c r="T10" s="140">
        <f>T6-T8</f>
        <v>49780.796000000017</v>
      </c>
      <c r="U10" s="119">
        <f>U6-U8</f>
        <v>757366.87200000044</v>
      </c>
      <c r="V10" s="140">
        <f>V6-V8</f>
        <v>741788.89199999976</v>
      </c>
      <c r="AA10" s="101" t="s">
        <v>59</v>
      </c>
      <c r="AB10" s="101"/>
      <c r="AC10" s="105"/>
      <c r="AD10" s="101"/>
      <c r="AE10" s="105"/>
      <c r="AF10" s="105"/>
      <c r="AG10" s="101"/>
      <c r="AH10" s="101"/>
      <c r="AI10" s="105" t="e">
        <f>#REF!-#REF!</f>
        <v>#REF!</v>
      </c>
      <c r="AJ10" s="101"/>
    </row>
    <row r="11" spans="1:36" ht="27.95" customHeight="1" thickBot="1" x14ac:dyDescent="0.3">
      <c r="A11" s="113" t="s">
        <v>54</v>
      </c>
      <c r="B11" s="116"/>
      <c r="C11" s="277">
        <f t="shared" ref="C11:Q11" si="3">(C10-B10)/B10</f>
        <v>-6.9691981183973503E-2</v>
      </c>
      <c r="D11" s="277">
        <f t="shared" si="3"/>
        <v>-6.1925390197789032E-2</v>
      </c>
      <c r="E11" s="277">
        <f t="shared" si="3"/>
        <v>0.12900124529442691</v>
      </c>
      <c r="F11" s="277">
        <f t="shared" si="3"/>
        <v>9.5481248872617649E-2</v>
      </c>
      <c r="G11" s="277">
        <f t="shared" si="3"/>
        <v>7.3268823590907375E-2</v>
      </c>
      <c r="H11" s="277">
        <f t="shared" si="3"/>
        <v>-3.0364536906909986E-2</v>
      </c>
      <c r="I11" s="277">
        <f t="shared" si="3"/>
        <v>4.5726535271722896E-3</v>
      </c>
      <c r="J11" s="277">
        <f t="shared" si="3"/>
        <v>2.9358308786875894E-2</v>
      </c>
      <c r="K11" s="277">
        <f t="shared" si="3"/>
        <v>-8.0738147744113774E-3</v>
      </c>
      <c r="L11" s="278">
        <f t="shared" si="3"/>
        <v>4.4074177807781237E-2</v>
      </c>
      <c r="M11" s="277">
        <f t="shared" si="3"/>
        <v>7.4580998979543013E-3</v>
      </c>
      <c r="N11" s="277">
        <f t="shared" si="3"/>
        <v>7.093264013285863E-3</v>
      </c>
      <c r="O11" s="277">
        <f t="shared" si="3"/>
        <v>6.1121700600131258E-2</v>
      </c>
      <c r="P11" s="308">
        <f t="shared" si="3"/>
        <v>9.8967189172580669E-2</v>
      </c>
      <c r="Q11" s="303">
        <f t="shared" si="3"/>
        <v>-1.9921731078157243E-2</v>
      </c>
      <c r="R11" s="10"/>
      <c r="S11" s="116"/>
      <c r="T11" s="279">
        <f>(T10-S10)/S10</f>
        <v>-2.5869845377215452E-2</v>
      </c>
      <c r="U11" s="300"/>
      <c r="V11" s="279">
        <f>(V10-U10)/U10</f>
        <v>-2.0568604960055172E-2</v>
      </c>
      <c r="AA11" s="101" t="s">
        <v>60</v>
      </c>
      <c r="AB11" s="101"/>
      <c r="AC11" s="105"/>
      <c r="AD11" s="101"/>
      <c r="AE11" s="105"/>
      <c r="AF11" s="105"/>
      <c r="AG11" s="101"/>
      <c r="AH11" s="101"/>
      <c r="AI11" s="105" t="e">
        <f>#REF!-#REF!</f>
        <v>#REF!</v>
      </c>
      <c r="AJ11" s="101"/>
    </row>
    <row r="12" spans="1:36" ht="27.95" hidden="1" customHeight="1" thickBot="1" x14ac:dyDescent="0.3">
      <c r="A12" s="106" t="s">
        <v>61</v>
      </c>
      <c r="B12" s="281">
        <f>(B6/B8)</f>
        <v>9.4217210737695982</v>
      </c>
      <c r="C12" s="282">
        <f t="shared" ref="C12:T12" si="4">(C6/C8)</f>
        <v>7.1670824030294336</v>
      </c>
      <c r="D12" s="282">
        <f t="shared" si="4"/>
        <v>6.8776220200097287</v>
      </c>
      <c r="E12" s="282">
        <f t="shared" si="4"/>
        <v>6.8650922333739404</v>
      </c>
      <c r="F12" s="103">
        <f t="shared" si="4"/>
        <v>8.0195533959288863</v>
      </c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4"/>
      <c r="S12" s="103">
        <f t="shared" si="4"/>
        <v>5.0952407512164637</v>
      </c>
      <c r="T12" s="283">
        <f t="shared" si="4"/>
        <v>4.7287242903402875</v>
      </c>
      <c r="U12" s="103">
        <f>U6/U8</f>
        <v>5.357514754722005</v>
      </c>
      <c r="V12" s="283">
        <f>V6/V8</f>
        <v>4.753289044601499</v>
      </c>
      <c r="AA12" s="101" t="s">
        <v>62</v>
      </c>
      <c r="AB12" s="101"/>
      <c r="AC12" s="105"/>
      <c r="AD12" s="101"/>
      <c r="AE12" s="105"/>
      <c r="AF12" s="105"/>
      <c r="AG12" s="101"/>
      <c r="AH12" s="101"/>
      <c r="AI12" s="105" t="e">
        <f>#REF!-#REF!</f>
        <v>#REF!</v>
      </c>
      <c r="AJ12" s="101"/>
    </row>
    <row r="13" spans="1:36" ht="30" customHeight="1" thickBot="1" x14ac:dyDescent="0.3">
      <c r="AA13" s="101" t="s">
        <v>63</v>
      </c>
      <c r="AB13" s="101"/>
      <c r="AC13" s="105"/>
      <c r="AD13" s="101"/>
      <c r="AE13" s="105"/>
      <c r="AF13" s="105"/>
      <c r="AG13" s="101"/>
      <c r="AH13" s="101"/>
      <c r="AI13" s="105" t="e">
        <f>#REF!-#REF!</f>
        <v>#REF!</v>
      </c>
      <c r="AJ13" s="101"/>
    </row>
    <row r="14" spans="1:36" ht="22.5" customHeight="1" x14ac:dyDescent="0.25">
      <c r="A14" s="320" t="s">
        <v>2</v>
      </c>
      <c r="B14" s="322">
        <v>2007</v>
      </c>
      <c r="C14" s="324">
        <v>2008</v>
      </c>
      <c r="D14" s="324">
        <v>2009</v>
      </c>
      <c r="E14" s="324">
        <v>2010</v>
      </c>
      <c r="F14" s="324">
        <v>2011</v>
      </c>
      <c r="G14" s="324">
        <v>2012</v>
      </c>
      <c r="H14" s="324">
        <v>2013</v>
      </c>
      <c r="I14" s="324">
        <v>2014</v>
      </c>
      <c r="J14" s="324">
        <v>2015</v>
      </c>
      <c r="K14" s="326">
        <v>2016</v>
      </c>
      <c r="L14" s="328">
        <v>2017</v>
      </c>
      <c r="M14" s="324">
        <v>2018</v>
      </c>
      <c r="N14" s="324">
        <v>2019</v>
      </c>
      <c r="O14" s="330">
        <v>2020</v>
      </c>
      <c r="P14" s="324">
        <v>2021</v>
      </c>
      <c r="Q14" s="316">
        <v>2022</v>
      </c>
      <c r="R14" s="128" t="s">
        <v>49</v>
      </c>
      <c r="S14" s="318" t="str">
        <f>S3</f>
        <v>jan</v>
      </c>
      <c r="T14" s="319"/>
      <c r="U14" s="314" t="s">
        <v>130</v>
      </c>
      <c r="V14" s="315"/>
      <c r="AA14" s="101" t="s">
        <v>64</v>
      </c>
      <c r="AB14" s="101"/>
      <c r="AC14" s="105"/>
      <c r="AD14" s="101"/>
      <c r="AE14" s="105"/>
      <c r="AF14" s="105"/>
      <c r="AG14" s="101"/>
      <c r="AH14" s="101"/>
      <c r="AI14" s="105" t="e">
        <f>#REF!-#REF!</f>
        <v>#REF!</v>
      </c>
      <c r="AJ14" s="101"/>
    </row>
    <row r="15" spans="1:36" ht="31.5" customHeight="1" thickBot="1" x14ac:dyDescent="0.3">
      <c r="A15" s="321"/>
      <c r="B15" s="323"/>
      <c r="C15" s="325"/>
      <c r="D15" s="325"/>
      <c r="E15" s="325"/>
      <c r="F15" s="325"/>
      <c r="G15" s="325"/>
      <c r="H15" s="325"/>
      <c r="I15" s="325"/>
      <c r="J15" s="325"/>
      <c r="K15" s="327"/>
      <c r="L15" s="329"/>
      <c r="M15" s="325"/>
      <c r="N15" s="325"/>
      <c r="O15" s="331"/>
      <c r="P15" s="325"/>
      <c r="Q15" s="317"/>
      <c r="R15" s="129" t="str">
        <f>R4</f>
        <v>2007/2022</v>
      </c>
      <c r="S15" s="127">
        <f>S4</f>
        <v>2022</v>
      </c>
      <c r="T15" s="264">
        <f>T4</f>
        <v>2023</v>
      </c>
      <c r="U15" s="301" t="str">
        <f>U4</f>
        <v>fev 201 a jan 2022</v>
      </c>
      <c r="V15" s="299" t="str">
        <f>V4</f>
        <v>fev 22 a jan 2023</v>
      </c>
      <c r="AA15" s="101" t="s">
        <v>65</v>
      </c>
      <c r="AB15" s="101"/>
      <c r="AC15" s="105"/>
      <c r="AD15" s="101"/>
      <c r="AE15" s="105"/>
      <c r="AF15" s="105"/>
      <c r="AG15" s="101"/>
      <c r="AH15" s="101"/>
      <c r="AI15" s="105" t="e">
        <f>#REF!-#REF!</f>
        <v>#REF!</v>
      </c>
      <c r="AJ15" s="101"/>
    </row>
    <row r="16" spans="1:36" s="101" customFormat="1" ht="3" customHeight="1" thickBot="1" x14ac:dyDescent="0.3">
      <c r="B16" s="101">
        <v>2007</v>
      </c>
      <c r="C16" s="101">
        <v>2008</v>
      </c>
      <c r="D16" s="101">
        <v>2009</v>
      </c>
      <c r="E16" s="101">
        <v>2010</v>
      </c>
      <c r="F16" s="101">
        <v>2011</v>
      </c>
      <c r="O16" s="271"/>
      <c r="P16" s="306"/>
      <c r="Q16" s="304"/>
      <c r="R16" s="284"/>
      <c r="AA16" s="101" t="s">
        <v>66</v>
      </c>
      <c r="AC16" s="105"/>
      <c r="AE16" s="105"/>
      <c r="AF16" s="105"/>
      <c r="AI16" s="105" t="e">
        <f>#REF!-#REF!</f>
        <v>#REF!</v>
      </c>
    </row>
    <row r="17" spans="1:36" ht="27.75" customHeight="1" x14ac:dyDescent="0.25">
      <c r="A17" s="111" t="s">
        <v>50</v>
      </c>
      <c r="B17" s="115">
        <v>392293.98699999956</v>
      </c>
      <c r="C17" s="153">
        <v>370979.67800000019</v>
      </c>
      <c r="D17" s="153">
        <v>344221.9980000002</v>
      </c>
      <c r="E17" s="153">
        <v>386156.65199999994</v>
      </c>
      <c r="F17" s="153">
        <v>390987.57200000004</v>
      </c>
      <c r="G17" s="153">
        <v>406063.09400000004</v>
      </c>
      <c r="H17" s="153">
        <v>407598.05399999983</v>
      </c>
      <c r="I17" s="153">
        <v>406953.16900000011</v>
      </c>
      <c r="J17" s="153">
        <v>421887.39099999977</v>
      </c>
      <c r="K17" s="112">
        <v>431264.80099999998</v>
      </c>
      <c r="L17" s="272">
        <v>442364.451999999</v>
      </c>
      <c r="M17" s="153">
        <v>454202.09499999997</v>
      </c>
      <c r="N17" s="153">
        <v>454929.95199999987</v>
      </c>
      <c r="O17" s="153">
        <v>393954.14199999906</v>
      </c>
      <c r="P17" s="204">
        <v>427968.65799999994</v>
      </c>
      <c r="Q17" s="305">
        <v>418639.97500000009</v>
      </c>
      <c r="R17" s="100"/>
      <c r="S17" s="115">
        <v>27861.701000000008</v>
      </c>
      <c r="T17" s="147">
        <v>28099.883000000005</v>
      </c>
      <c r="U17" s="112">
        <v>427538.03500000003</v>
      </c>
      <c r="V17" s="147">
        <v>418878.15700000012</v>
      </c>
      <c r="AA17" s="101" t="s">
        <v>67</v>
      </c>
      <c r="AB17" s="101"/>
      <c r="AC17" s="105"/>
      <c r="AD17" s="101"/>
      <c r="AE17" s="105"/>
      <c r="AF17" s="105"/>
      <c r="AG17" s="101"/>
      <c r="AH17" s="101"/>
      <c r="AI17" s="105" t="e">
        <f>#REF!-#REF!</f>
        <v>#REF!</v>
      </c>
      <c r="AJ17" s="101"/>
    </row>
    <row r="18" spans="1:36" ht="27.75" customHeight="1" thickBot="1" x14ac:dyDescent="0.3">
      <c r="A18" s="114" t="s">
        <v>54</v>
      </c>
      <c r="B18" s="273"/>
      <c r="C18" s="274">
        <f t="shared" ref="C18:Q18" si="5">(C17-B17)/B17</f>
        <v>-5.4332489679479568E-2</v>
      </c>
      <c r="D18" s="274">
        <f t="shared" si="5"/>
        <v>-7.2127077537654183E-2</v>
      </c>
      <c r="E18" s="274">
        <f t="shared" si="5"/>
        <v>0.12182444539758823</v>
      </c>
      <c r="F18" s="274">
        <f t="shared" si="5"/>
        <v>1.2510259696368252E-2</v>
      </c>
      <c r="G18" s="274">
        <f t="shared" si="5"/>
        <v>3.8557547808706294E-2</v>
      </c>
      <c r="H18" s="274">
        <f t="shared" si="5"/>
        <v>3.7801022123911316E-3</v>
      </c>
      <c r="I18" s="274">
        <f t="shared" si="5"/>
        <v>-1.5821591729182263E-3</v>
      </c>
      <c r="J18" s="274">
        <f t="shared" si="5"/>
        <v>3.6697642720653331E-2</v>
      </c>
      <c r="K18" s="285">
        <f t="shared" si="5"/>
        <v>2.2227281971553901E-2</v>
      </c>
      <c r="L18" s="275">
        <f t="shared" si="5"/>
        <v>2.5737437820711511E-2</v>
      </c>
      <c r="M18" s="274">
        <f t="shared" si="5"/>
        <v>2.6759932780496109E-2</v>
      </c>
      <c r="N18" s="274">
        <f t="shared" si="5"/>
        <v>1.6024959109884815E-3</v>
      </c>
      <c r="O18" s="274">
        <f t="shared" si="5"/>
        <v>-0.13403340389423476</v>
      </c>
      <c r="P18" s="307">
        <f t="shared" si="5"/>
        <v>8.6341308222622926E-2</v>
      </c>
      <c r="Q18" s="102">
        <f t="shared" si="5"/>
        <v>-2.1797584532463228E-2</v>
      </c>
      <c r="S18" s="118"/>
      <c r="T18" s="276"/>
      <c r="V18" s="276">
        <f>(V17-U17)/U17</f>
        <v>-2.0255222438864202E-2</v>
      </c>
      <c r="AA18" s="101" t="s">
        <v>68</v>
      </c>
      <c r="AB18" s="101"/>
      <c r="AC18" s="105"/>
      <c r="AD18" s="101"/>
      <c r="AE18" s="105"/>
      <c r="AF18" s="105"/>
      <c r="AG18" s="101"/>
      <c r="AH18" s="101"/>
      <c r="AI18" s="105" t="e">
        <f>#REF!-#REF!</f>
        <v>#REF!</v>
      </c>
      <c r="AJ18" s="101"/>
    </row>
    <row r="19" spans="1:36" ht="27.75" customHeight="1" x14ac:dyDescent="0.25">
      <c r="A19" s="111" t="s">
        <v>55</v>
      </c>
      <c r="B19" s="115">
        <v>62681.055999999982</v>
      </c>
      <c r="C19" s="153">
        <v>79621.592999999993</v>
      </c>
      <c r="D19" s="153">
        <v>77709.866999999998</v>
      </c>
      <c r="E19" s="153">
        <v>88593.928999999989</v>
      </c>
      <c r="F19" s="153">
        <v>80744.22</v>
      </c>
      <c r="G19" s="153">
        <v>85348.562999999995</v>
      </c>
      <c r="H19" s="153">
        <v>121368.935</v>
      </c>
      <c r="I19" s="153">
        <v>124143.97100000001</v>
      </c>
      <c r="J19" s="153">
        <v>115571.70700000001</v>
      </c>
      <c r="K19" s="112">
        <v>109068.98599999999</v>
      </c>
      <c r="L19" s="272">
        <v>136178.72600000011</v>
      </c>
      <c r="M19" s="153">
        <v>153404.38699999999</v>
      </c>
      <c r="N19" s="153">
        <v>167744.46300000002</v>
      </c>
      <c r="O19" s="153">
        <v>164346.62300000008</v>
      </c>
      <c r="P19" s="204">
        <v>165333.11300000001</v>
      </c>
      <c r="Q19" s="305">
        <v>193977.342</v>
      </c>
      <c r="R19" s="100"/>
      <c r="S19" s="115">
        <v>12363.368000000002</v>
      </c>
      <c r="T19" s="147">
        <v>13170.131999999996</v>
      </c>
      <c r="U19" s="112">
        <v>171329.489</v>
      </c>
      <c r="V19" s="147">
        <v>194784.10599999997</v>
      </c>
      <c r="AA19" s="101" t="s">
        <v>69</v>
      </c>
      <c r="AB19" s="101"/>
      <c r="AC19" s="105"/>
      <c r="AD19" s="101"/>
      <c r="AE19" s="105"/>
      <c r="AF19" s="105"/>
      <c r="AG19" s="101"/>
      <c r="AH19" s="101"/>
      <c r="AI19" s="105" t="e">
        <f>#REF!-#REF!</f>
        <v>#REF!</v>
      </c>
      <c r="AJ19" s="101"/>
    </row>
    <row r="20" spans="1:36" ht="27.75" customHeight="1" thickBot="1" x14ac:dyDescent="0.3">
      <c r="A20" s="113" t="s">
        <v>54</v>
      </c>
      <c r="B20" s="116"/>
      <c r="C20" s="277">
        <f t="shared" ref="C20:Q20" si="6">(C19-B19)/B19</f>
        <v>0.27026566048919176</v>
      </c>
      <c r="D20" s="277">
        <f t="shared" si="6"/>
        <v>-2.4010145087149853E-2</v>
      </c>
      <c r="E20" s="277">
        <f t="shared" si="6"/>
        <v>0.14006023199087436</v>
      </c>
      <c r="F20" s="277">
        <f t="shared" si="6"/>
        <v>-8.8603238264779852E-2</v>
      </c>
      <c r="G20" s="277">
        <f t="shared" si="6"/>
        <v>5.702380925842114E-2</v>
      </c>
      <c r="H20" s="277">
        <f t="shared" si="6"/>
        <v>0.42203841205856046</v>
      </c>
      <c r="I20" s="277">
        <f t="shared" si="6"/>
        <v>2.2864466924753087E-2</v>
      </c>
      <c r="J20" s="277">
        <f t="shared" si="6"/>
        <v>-6.9050989193828793E-2</v>
      </c>
      <c r="K20" s="286">
        <f t="shared" si="6"/>
        <v>-5.6265682741884385E-2</v>
      </c>
      <c r="L20" s="278">
        <f t="shared" si="6"/>
        <v>0.24855590020796675</v>
      </c>
      <c r="M20" s="277">
        <f t="shared" si="6"/>
        <v>0.12649303974249151</v>
      </c>
      <c r="N20" s="277">
        <f t="shared" si="6"/>
        <v>9.3478917261994809E-2</v>
      </c>
      <c r="O20" s="277">
        <f t="shared" si="6"/>
        <v>-2.0256048630349952E-2</v>
      </c>
      <c r="P20" s="308">
        <f t="shared" si="6"/>
        <v>6.002496321448187E-3</v>
      </c>
      <c r="Q20" s="303">
        <f t="shared" si="6"/>
        <v>0.17325161596636718</v>
      </c>
      <c r="R20" s="10"/>
      <c r="S20" s="116"/>
      <c r="T20" s="279">
        <f>(T19-S19)/S19</f>
        <v>6.5254386992281851E-2</v>
      </c>
      <c r="U20" s="300"/>
      <c r="V20" s="279">
        <f>(V19-U19)/U19</f>
        <v>0.13689772342693421</v>
      </c>
    </row>
    <row r="21" spans="1:36" ht="27.75" customHeight="1" x14ac:dyDescent="0.25">
      <c r="A21" s="8" t="s">
        <v>58</v>
      </c>
      <c r="B21" s="19">
        <f>B17-B19</f>
        <v>329612.93099999957</v>
      </c>
      <c r="C21" s="154">
        <f t="shared" ref="C21:P21" si="7">C17-C19</f>
        <v>291358.0850000002</v>
      </c>
      <c r="D21" s="154">
        <f t="shared" si="7"/>
        <v>266512.13100000017</v>
      </c>
      <c r="E21" s="154">
        <f t="shared" si="7"/>
        <v>297562.72299999994</v>
      </c>
      <c r="F21" s="154">
        <f t="shared" si="7"/>
        <v>310243.35200000007</v>
      </c>
      <c r="G21" s="154">
        <f t="shared" si="7"/>
        <v>320714.53100000008</v>
      </c>
      <c r="H21" s="154">
        <f t="shared" si="7"/>
        <v>286229.11899999983</v>
      </c>
      <c r="I21" s="154">
        <f t="shared" si="7"/>
        <v>282809.19800000009</v>
      </c>
      <c r="J21" s="154">
        <f t="shared" si="7"/>
        <v>306315.68399999978</v>
      </c>
      <c r="K21" s="119">
        <f t="shared" si="7"/>
        <v>322195.815</v>
      </c>
      <c r="L21" s="280">
        <f t="shared" si="7"/>
        <v>306185.72599999886</v>
      </c>
      <c r="M21" s="154">
        <f t="shared" si="7"/>
        <v>300797.70799999998</v>
      </c>
      <c r="N21" s="154">
        <f t="shared" si="7"/>
        <v>287185.48899999983</v>
      </c>
      <c r="O21" s="154">
        <f t="shared" si="7"/>
        <v>229607.51899999898</v>
      </c>
      <c r="P21" s="154">
        <f t="shared" si="7"/>
        <v>262635.54499999993</v>
      </c>
      <c r="Q21" s="20">
        <f t="shared" ref="Q21" si="8">Q17-Q19</f>
        <v>224662.63300000009</v>
      </c>
      <c r="S21" s="117">
        <f>S17-S19</f>
        <v>15498.333000000006</v>
      </c>
      <c r="T21" s="140">
        <f>T17-T19</f>
        <v>14929.751000000009</v>
      </c>
      <c r="U21" s="119">
        <f>U17-U19</f>
        <v>256208.54600000003</v>
      </c>
      <c r="V21" s="140">
        <f>V17-V19</f>
        <v>224094.05100000015</v>
      </c>
    </row>
    <row r="22" spans="1:36" ht="27.75" customHeight="1" thickBot="1" x14ac:dyDescent="0.3">
      <c r="A22" s="113" t="s">
        <v>54</v>
      </c>
      <c r="B22" s="116"/>
      <c r="C22" s="277">
        <f t="shared" ref="C22:Q22" si="9">(C21-B21)/B21</f>
        <v>-0.11605990664243518</v>
      </c>
      <c r="D22" s="277">
        <f t="shared" si="9"/>
        <v>-8.5276349890891168E-2</v>
      </c>
      <c r="E22" s="277">
        <f t="shared" si="9"/>
        <v>0.1165072369632576</v>
      </c>
      <c r="F22" s="277">
        <f t="shared" si="9"/>
        <v>4.261497835533698E-2</v>
      </c>
      <c r="G22" s="277">
        <f t="shared" si="9"/>
        <v>3.3751501627664215E-2</v>
      </c>
      <c r="H22" s="277">
        <f t="shared" si="9"/>
        <v>-0.10752681486702027</v>
      </c>
      <c r="I22" s="277">
        <f t="shared" si="9"/>
        <v>-1.1948193852351347E-2</v>
      </c>
      <c r="J22" s="277">
        <f t="shared" si="9"/>
        <v>8.3117827023432511E-2</v>
      </c>
      <c r="K22" s="286">
        <f t="shared" si="9"/>
        <v>5.1842369912734339E-2</v>
      </c>
      <c r="L22" s="278">
        <f t="shared" si="9"/>
        <v>-4.9690555415814887E-2</v>
      </c>
      <c r="M22" s="277">
        <f t="shared" si="9"/>
        <v>-1.7597221367526766E-2</v>
      </c>
      <c r="N22" s="277">
        <f t="shared" si="9"/>
        <v>-4.5253732451977856E-2</v>
      </c>
      <c r="O22" s="277">
        <f t="shared" si="9"/>
        <v>-0.20049052687338559</v>
      </c>
      <c r="P22" s="308">
        <f t="shared" si="9"/>
        <v>0.14384557676441376</v>
      </c>
      <c r="Q22" s="303">
        <f t="shared" si="9"/>
        <v>-0.14458405468307745</v>
      </c>
      <c r="R22" s="10"/>
      <c r="S22" s="116"/>
      <c r="T22" s="279">
        <f>(T21-S21)/S21</f>
        <v>-3.668665526802118E-2</v>
      </c>
      <c r="U22" s="300"/>
      <c r="V22" s="279">
        <f>(V21-U21)/U21</f>
        <v>-0.1253451358332125</v>
      </c>
    </row>
    <row r="23" spans="1:36" ht="27.75" hidden="1" customHeight="1" thickBot="1" x14ac:dyDescent="0.3">
      <c r="A23" s="106" t="s">
        <v>61</v>
      </c>
      <c r="B23" s="281">
        <f>(B17/B19)</f>
        <v>6.2585733558796406</v>
      </c>
      <c r="C23" s="282">
        <f>(C17/C19)</f>
        <v>4.6592847997904316</v>
      </c>
      <c r="D23" s="282">
        <f>(D17/D19)</f>
        <v>4.4295790391714371</v>
      </c>
      <c r="E23" s="282">
        <f>(E17/E19)</f>
        <v>4.3587258896712884</v>
      </c>
      <c r="F23" s="103">
        <f>(F17/F19)</f>
        <v>4.8422979626281615</v>
      </c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4"/>
      <c r="S23" s="103">
        <f>(S17/S19)</f>
        <v>2.2535688495238517</v>
      </c>
      <c r="T23" s="283">
        <f>(T17/T19)</f>
        <v>2.1336067854141487</v>
      </c>
      <c r="U23" s="103">
        <f>U17/U19</f>
        <v>2.4954141723962069</v>
      </c>
      <c r="V23" s="283">
        <f>V17/V19</f>
        <v>2.1504740073607453</v>
      </c>
    </row>
    <row r="24" spans="1:36" ht="30" customHeight="1" thickBot="1" x14ac:dyDescent="0.3"/>
    <row r="25" spans="1:36" ht="22.5" customHeight="1" x14ac:dyDescent="0.25">
      <c r="A25" s="320" t="s">
        <v>15</v>
      </c>
      <c r="B25" s="322">
        <v>2007</v>
      </c>
      <c r="C25" s="324">
        <v>2008</v>
      </c>
      <c r="D25" s="324">
        <v>2009</v>
      </c>
      <c r="E25" s="324">
        <v>2010</v>
      </c>
      <c r="F25" s="324">
        <v>2011</v>
      </c>
      <c r="G25" s="324">
        <v>2012</v>
      </c>
      <c r="H25" s="324">
        <v>2013</v>
      </c>
      <c r="I25" s="324">
        <v>2014</v>
      </c>
      <c r="J25" s="324">
        <v>2015</v>
      </c>
      <c r="K25" s="326">
        <v>2016</v>
      </c>
      <c r="L25" s="328">
        <v>2017</v>
      </c>
      <c r="M25" s="324">
        <v>2018</v>
      </c>
      <c r="N25" s="324">
        <v>2019</v>
      </c>
      <c r="O25" s="330">
        <v>2020</v>
      </c>
      <c r="P25" s="324">
        <v>2021</v>
      </c>
      <c r="Q25" s="316">
        <v>2022</v>
      </c>
      <c r="R25" s="128" t="s">
        <v>49</v>
      </c>
      <c r="S25" s="318" t="str">
        <f>S14</f>
        <v>jan</v>
      </c>
      <c r="T25" s="319"/>
      <c r="U25" s="314" t="s">
        <v>130</v>
      </c>
      <c r="V25" s="315"/>
    </row>
    <row r="26" spans="1:36" ht="31.5" customHeight="1" thickBot="1" x14ac:dyDescent="0.3">
      <c r="A26" s="321"/>
      <c r="B26" s="323"/>
      <c r="C26" s="325"/>
      <c r="D26" s="325"/>
      <c r="E26" s="325"/>
      <c r="F26" s="325"/>
      <c r="G26" s="325"/>
      <c r="H26" s="325"/>
      <c r="I26" s="325"/>
      <c r="J26" s="325"/>
      <c r="K26" s="327"/>
      <c r="L26" s="329"/>
      <c r="M26" s="325"/>
      <c r="N26" s="325"/>
      <c r="O26" s="331"/>
      <c r="P26" s="325"/>
      <c r="Q26" s="317"/>
      <c r="R26" s="129" t="str">
        <f>R4</f>
        <v>2007/2022</v>
      </c>
      <c r="S26" s="127">
        <f>S4</f>
        <v>2022</v>
      </c>
      <c r="T26" s="264">
        <f>T4</f>
        <v>2023</v>
      </c>
      <c r="U26" s="301" t="str">
        <f>U4</f>
        <v>fev 201 a jan 2022</v>
      </c>
      <c r="V26" s="299" t="str">
        <f>V4</f>
        <v>fev 22 a jan 2023</v>
      </c>
    </row>
    <row r="27" spans="1:36" s="101" customFormat="1" ht="3" customHeight="1" thickBot="1" x14ac:dyDescent="0.3">
      <c r="B27" s="101">
        <v>2007</v>
      </c>
      <c r="C27" s="101">
        <v>2008</v>
      </c>
      <c r="D27" s="101">
        <v>2009</v>
      </c>
      <c r="E27" s="101">
        <v>2010</v>
      </c>
      <c r="F27" s="101">
        <v>2011</v>
      </c>
      <c r="O27" s="271"/>
      <c r="P27" s="306"/>
      <c r="Q27" s="304"/>
      <c r="R27" s="284"/>
    </row>
    <row r="28" spans="1:36" ht="27.75" customHeight="1" x14ac:dyDescent="0.25">
      <c r="A28" s="111" t="s">
        <v>50</v>
      </c>
      <c r="B28" s="115">
        <v>203692.62899999981</v>
      </c>
      <c r="C28" s="153">
        <v>204985.89900000018</v>
      </c>
      <c r="D28" s="153">
        <v>199789.29300000027</v>
      </c>
      <c r="E28" s="153">
        <v>228223.55300000007</v>
      </c>
      <c r="F28" s="153">
        <v>265930.68799999997</v>
      </c>
      <c r="G28" s="153">
        <v>297441.74100000004</v>
      </c>
      <c r="H28" s="153">
        <v>313195.50799999997</v>
      </c>
      <c r="I28" s="153">
        <v>319331.63400000008</v>
      </c>
      <c r="J28" s="153">
        <v>313646.51399999997</v>
      </c>
      <c r="K28" s="112">
        <v>292708.82400000008</v>
      </c>
      <c r="L28" s="272">
        <v>335676.5479999996</v>
      </c>
      <c r="M28" s="153">
        <v>346139.44199999998</v>
      </c>
      <c r="N28" s="153">
        <v>364472.386</v>
      </c>
      <c r="O28" s="153">
        <v>462235.53400000004</v>
      </c>
      <c r="P28" s="204">
        <v>497984.02100000018</v>
      </c>
      <c r="Q28" s="305">
        <v>521235.93000000017</v>
      </c>
      <c r="R28" s="100"/>
      <c r="S28" s="115">
        <v>35719.703999999983</v>
      </c>
      <c r="T28" s="147">
        <v>35031.537000000011</v>
      </c>
      <c r="U28" s="112">
        <v>503635.90700000018</v>
      </c>
      <c r="V28" s="147">
        <v>520547.76300000021</v>
      </c>
    </row>
    <row r="29" spans="1:36" ht="27.75" customHeight="1" thickBot="1" x14ac:dyDescent="0.3">
      <c r="A29" s="114" t="s">
        <v>54</v>
      </c>
      <c r="B29" s="273"/>
      <c r="C29" s="274">
        <f t="shared" ref="C29:Q29" si="10">(C28-B28)/B28</f>
        <v>6.3491251811589565E-3</v>
      </c>
      <c r="D29" s="274">
        <f t="shared" si="10"/>
        <v>-2.5351041341628616E-2</v>
      </c>
      <c r="E29" s="274">
        <f t="shared" si="10"/>
        <v>0.14232124040801208</v>
      </c>
      <c r="F29" s="274">
        <f t="shared" si="10"/>
        <v>0.16522017339726491</v>
      </c>
      <c r="G29" s="274">
        <f t="shared" si="10"/>
        <v>0.11849348127885141</v>
      </c>
      <c r="H29" s="274">
        <f t="shared" si="10"/>
        <v>5.296421056115299E-2</v>
      </c>
      <c r="I29" s="274">
        <f t="shared" si="10"/>
        <v>1.9591998746035993E-2</v>
      </c>
      <c r="J29" s="274">
        <f t="shared" si="10"/>
        <v>-1.7803184510057374E-2</v>
      </c>
      <c r="K29" s="285">
        <f t="shared" si="10"/>
        <v>-6.6755691727534677E-2</v>
      </c>
      <c r="L29" s="275">
        <f t="shared" si="10"/>
        <v>0.14679340175955716</v>
      </c>
      <c r="M29" s="274">
        <f t="shared" si="10"/>
        <v>3.1169571012153018E-2</v>
      </c>
      <c r="N29" s="274">
        <f t="shared" si="10"/>
        <v>5.2964042161944717E-2</v>
      </c>
      <c r="O29" s="274">
        <f t="shared" si="10"/>
        <v>0.26823197519276548</v>
      </c>
      <c r="P29" s="307">
        <f t="shared" si="10"/>
        <v>7.7338249378292354E-2</v>
      </c>
      <c r="Q29" s="102">
        <f t="shared" si="10"/>
        <v>4.6692078499442409E-2</v>
      </c>
      <c r="S29" s="118"/>
      <c r="T29" s="276">
        <f>(T28-S28)/S28</f>
        <v>-1.9265753154056722E-2</v>
      </c>
      <c r="V29" s="276">
        <f>(V28-U28)/U28</f>
        <v>3.3579527918766963E-2</v>
      </c>
    </row>
    <row r="30" spans="1:36" ht="27.75" customHeight="1" x14ac:dyDescent="0.25">
      <c r="A30" s="111" t="s">
        <v>55</v>
      </c>
      <c r="B30" s="115">
        <v>575.60500000000002</v>
      </c>
      <c r="C30" s="153">
        <v>741.03499999999963</v>
      </c>
      <c r="D30" s="153">
        <v>1388.8809999999992</v>
      </c>
      <c r="E30" s="153">
        <v>899.43600000000015</v>
      </c>
      <c r="F30" s="153">
        <v>1170.3490000000002</v>
      </c>
      <c r="G30" s="153">
        <v>1022.7370000000001</v>
      </c>
      <c r="H30" s="153">
        <v>1030.066</v>
      </c>
      <c r="I30" s="153">
        <v>1010.02</v>
      </c>
      <c r="J30" s="153">
        <v>1183.202</v>
      </c>
      <c r="K30" s="112">
        <v>1121.55</v>
      </c>
      <c r="L30" s="272">
        <v>1027.2</v>
      </c>
      <c r="M30" s="153">
        <v>1322.664</v>
      </c>
      <c r="N30" s="153">
        <v>1463.875</v>
      </c>
      <c r="O30" s="153">
        <v>1908.0899999999986</v>
      </c>
      <c r="P30" s="204">
        <v>2403.679000000001</v>
      </c>
      <c r="Q30" s="305">
        <v>2787.6490000000008</v>
      </c>
      <c r="R30" s="100"/>
      <c r="S30" s="115">
        <v>115.21899999999997</v>
      </c>
      <c r="T30" s="147">
        <v>180.49199999999996</v>
      </c>
      <c r="U30" s="112">
        <v>2477.581000000001</v>
      </c>
      <c r="V30" s="147">
        <v>2852.9220000000005</v>
      </c>
    </row>
    <row r="31" spans="1:36" ht="27.75" customHeight="1" thickBot="1" x14ac:dyDescent="0.3">
      <c r="A31" s="113" t="s">
        <v>54</v>
      </c>
      <c r="B31" s="116"/>
      <c r="C31" s="277">
        <f t="shared" ref="C31:Q31" si="11">(C30-B30)/B30</f>
        <v>0.28740195099069604</v>
      </c>
      <c r="D31" s="277">
        <f t="shared" si="11"/>
        <v>0.87424480625071677</v>
      </c>
      <c r="E31" s="277">
        <f t="shared" si="11"/>
        <v>-0.35240240164564085</v>
      </c>
      <c r="F31" s="277">
        <f t="shared" si="11"/>
        <v>0.30120319844880566</v>
      </c>
      <c r="G31" s="277">
        <f t="shared" si="11"/>
        <v>-0.12612648022085726</v>
      </c>
      <c r="H31" s="277">
        <f t="shared" si="11"/>
        <v>7.1660651760911652E-3</v>
      </c>
      <c r="I31" s="277">
        <f t="shared" si="11"/>
        <v>-1.9460888913914301E-2</v>
      </c>
      <c r="J31" s="277">
        <f t="shared" si="11"/>
        <v>0.17146393140729888</v>
      </c>
      <c r="K31" s="286">
        <f t="shared" si="11"/>
        <v>-5.2106064729437615E-2</v>
      </c>
      <c r="L31" s="278">
        <f t="shared" si="11"/>
        <v>-8.4124648923364909E-2</v>
      </c>
      <c r="M31" s="277">
        <f t="shared" si="11"/>
        <v>0.28764018691588777</v>
      </c>
      <c r="N31" s="277">
        <f t="shared" si="11"/>
        <v>0.10676256403742751</v>
      </c>
      <c r="O31" s="277">
        <f t="shared" si="11"/>
        <v>0.30345145589616501</v>
      </c>
      <c r="P31" s="308">
        <f t="shared" si="11"/>
        <v>0.25973041103931305</v>
      </c>
      <c r="Q31" s="303">
        <f t="shared" si="11"/>
        <v>0.15974262786337096</v>
      </c>
      <c r="R31" s="10"/>
      <c r="S31" s="116"/>
      <c r="T31" s="279">
        <f>(T30-S30)/S30</f>
        <v>0.56651246756177376</v>
      </c>
      <c r="U31" s="300"/>
      <c r="V31" s="279">
        <f>(V30-U30)/U30</f>
        <v>0.15149494607845285</v>
      </c>
    </row>
    <row r="32" spans="1:36" ht="27.75" customHeight="1" x14ac:dyDescent="0.25">
      <c r="A32" s="8" t="s">
        <v>58</v>
      </c>
      <c r="B32" s="19">
        <f>(B28-B30)</f>
        <v>203117.0239999998</v>
      </c>
      <c r="C32" s="154">
        <f t="shared" ref="C32:Q32" si="12">(C28-C30)</f>
        <v>204244.86400000018</v>
      </c>
      <c r="D32" s="154">
        <f t="shared" si="12"/>
        <v>198400.41200000027</v>
      </c>
      <c r="E32" s="154">
        <f t="shared" si="12"/>
        <v>227324.11700000009</v>
      </c>
      <c r="F32" s="154">
        <f t="shared" si="12"/>
        <v>264760.33899999998</v>
      </c>
      <c r="G32" s="154">
        <f t="shared" si="12"/>
        <v>296419.00400000002</v>
      </c>
      <c r="H32" s="154">
        <f t="shared" si="12"/>
        <v>312165.44199999998</v>
      </c>
      <c r="I32" s="154">
        <f t="shared" si="12"/>
        <v>318321.61400000006</v>
      </c>
      <c r="J32" s="154">
        <f t="shared" si="12"/>
        <v>312463.31199999998</v>
      </c>
      <c r="K32" s="119">
        <f t="shared" si="12"/>
        <v>291587.27400000009</v>
      </c>
      <c r="L32" s="280">
        <f t="shared" si="12"/>
        <v>334649.34799999959</v>
      </c>
      <c r="M32" s="154">
        <f t="shared" si="12"/>
        <v>344816.77799999999</v>
      </c>
      <c r="N32" s="154">
        <f t="shared" si="12"/>
        <v>363008.511</v>
      </c>
      <c r="O32" s="154">
        <f t="shared" si="12"/>
        <v>460327.44400000002</v>
      </c>
      <c r="P32" s="154">
        <f t="shared" si="12"/>
        <v>495580.34200000018</v>
      </c>
      <c r="Q32" s="20">
        <f t="shared" si="12"/>
        <v>518448.28100000019</v>
      </c>
      <c r="S32" s="117">
        <f>S28-S30</f>
        <v>35604.484999999986</v>
      </c>
      <c r="T32" s="140">
        <f>T28-T30</f>
        <v>34851.045000000013</v>
      </c>
      <c r="U32" s="119">
        <f>U28-U30</f>
        <v>501158.32600000018</v>
      </c>
      <c r="V32" s="140">
        <f>V28-V30</f>
        <v>517694.84100000019</v>
      </c>
    </row>
    <row r="33" spans="1:22" ht="27.75" customHeight="1" thickBot="1" x14ac:dyDescent="0.3">
      <c r="A33" s="113" t="s">
        <v>54</v>
      </c>
      <c r="B33" s="116"/>
      <c r="C33" s="277">
        <f t="shared" ref="C33:Q33" si="13">(C32-B32)/B32</f>
        <v>5.5526611102788507E-3</v>
      </c>
      <c r="D33" s="277">
        <f t="shared" si="13"/>
        <v>-2.8614927619427914E-2</v>
      </c>
      <c r="E33" s="277">
        <f t="shared" si="13"/>
        <v>0.14578450068944299</v>
      </c>
      <c r="F33" s="277">
        <f t="shared" si="13"/>
        <v>0.16468213973091064</v>
      </c>
      <c r="G33" s="277">
        <f t="shared" si="13"/>
        <v>0.11957480157177182</v>
      </c>
      <c r="H33" s="277">
        <f t="shared" si="13"/>
        <v>5.3122228290059179E-2</v>
      </c>
      <c r="I33" s="277">
        <f t="shared" si="13"/>
        <v>1.972086327223908E-2</v>
      </c>
      <c r="J33" s="277">
        <f t="shared" si="13"/>
        <v>-1.840372045864307E-2</v>
      </c>
      <c r="K33" s="286">
        <f t="shared" si="13"/>
        <v>-6.6811165337708145E-2</v>
      </c>
      <c r="L33" s="278">
        <f t="shared" si="13"/>
        <v>0.14768159600819714</v>
      </c>
      <c r="M33" s="277">
        <f t="shared" si="13"/>
        <v>3.038233918806384E-2</v>
      </c>
      <c r="N33" s="277">
        <f t="shared" si="13"/>
        <v>5.2757679326149283E-2</v>
      </c>
      <c r="O33" s="277">
        <f t="shared" si="13"/>
        <v>0.26808994844751732</v>
      </c>
      <c r="P33" s="308">
        <f t="shared" si="13"/>
        <v>7.6582220894047232E-2</v>
      </c>
      <c r="Q33" s="303">
        <f t="shared" si="13"/>
        <v>4.6143757251775747E-2</v>
      </c>
      <c r="R33" s="10"/>
      <c r="S33" s="116"/>
      <c r="T33" s="279">
        <f>(T32-S32)/S32</f>
        <v>-2.1161378966722127E-2</v>
      </c>
      <c r="U33" s="300"/>
      <c r="V33" s="279">
        <f>(V32-U32)/U32</f>
        <v>3.2996588387518892E-2</v>
      </c>
    </row>
    <row r="34" spans="1:22" ht="27.75" hidden="1" customHeight="1" thickBot="1" x14ac:dyDescent="0.3">
      <c r="A34" s="106" t="s">
        <v>61</v>
      </c>
      <c r="B34" s="281">
        <f>(B28/B30)</f>
        <v>353.87571164253228</v>
      </c>
      <c r="C34" s="282">
        <f>(C28/C30)</f>
        <v>276.62107592758815</v>
      </c>
      <c r="D34" s="282">
        <f>(D28/D30)</f>
        <v>143.84910802293385</v>
      </c>
      <c r="E34" s="282">
        <f>(E28/E30)</f>
        <v>253.74073641704362</v>
      </c>
      <c r="F34" s="103">
        <f>(F28/F30)</f>
        <v>227.22340771855227</v>
      </c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4"/>
      <c r="S34" s="103">
        <f>(S28/S30)</f>
        <v>310.01574393112242</v>
      </c>
      <c r="T34" s="283">
        <f>(T28/T30)</f>
        <v>194.08913968486149</v>
      </c>
    </row>
    <row r="36" spans="1:22" x14ac:dyDescent="0.25">
      <c r="A36" s="3" t="s">
        <v>70</v>
      </c>
    </row>
  </sheetData>
  <mergeCells count="57">
    <mergeCell ref="F3:F4"/>
    <mergeCell ref="A3:A4"/>
    <mergeCell ref="B3:B4"/>
    <mergeCell ref="C3:C4"/>
    <mergeCell ref="D3:D4"/>
    <mergeCell ref="E3:E4"/>
    <mergeCell ref="N3:N4"/>
    <mergeCell ref="O3:O4"/>
    <mergeCell ref="P3:P4"/>
    <mergeCell ref="G3:G4"/>
    <mergeCell ref="H3:H4"/>
    <mergeCell ref="I3:I4"/>
    <mergeCell ref="J3:J4"/>
    <mergeCell ref="K3:K4"/>
    <mergeCell ref="P25:P26"/>
    <mergeCell ref="S3:T3"/>
    <mergeCell ref="A14:A15"/>
    <mergeCell ref="B14:B15"/>
    <mergeCell ref="C14:C15"/>
    <mergeCell ref="D14:D15"/>
    <mergeCell ref="E14:E15"/>
    <mergeCell ref="S14:T14"/>
    <mergeCell ref="G14:G15"/>
    <mergeCell ref="H14:H15"/>
    <mergeCell ref="I14:I15"/>
    <mergeCell ref="J14:J15"/>
    <mergeCell ref="K14:K15"/>
    <mergeCell ref="L14:L15"/>
    <mergeCell ref="L3:L4"/>
    <mergeCell ref="M3:M4"/>
    <mergeCell ref="M14:M15"/>
    <mergeCell ref="N14:N15"/>
    <mergeCell ref="O14:O15"/>
    <mergeCell ref="P14:P15"/>
    <mergeCell ref="F14:F15"/>
    <mergeCell ref="K25:K26"/>
    <mergeCell ref="L25:L26"/>
    <mergeCell ref="M25:M26"/>
    <mergeCell ref="N25:N26"/>
    <mergeCell ref="O25:O26"/>
    <mergeCell ref="F25:F26"/>
    <mergeCell ref="G25:G26"/>
    <mergeCell ref="H25:H26"/>
    <mergeCell ref="I25:I26"/>
    <mergeCell ref="J25:J26"/>
    <mergeCell ref="A25:A26"/>
    <mergeCell ref="B25:B26"/>
    <mergeCell ref="C25:C26"/>
    <mergeCell ref="D25:D26"/>
    <mergeCell ref="E25:E26"/>
    <mergeCell ref="U3:V3"/>
    <mergeCell ref="U14:V14"/>
    <mergeCell ref="U25:V25"/>
    <mergeCell ref="Q3:Q4"/>
    <mergeCell ref="Q14:Q15"/>
    <mergeCell ref="Q25:Q26"/>
    <mergeCell ref="S25:T25"/>
  </mergeCells>
  <conditionalFormatting sqref="S12:T12">
    <cfRule type="cellIs" dxfId="17" priority="92" operator="greaterThan">
      <formula>0</formula>
    </cfRule>
    <cfRule type="cellIs" dxfId="16" priority="93" operator="lessThan">
      <formula>0</formula>
    </cfRule>
  </conditionalFormatting>
  <conditionalFormatting sqref="B12:Q12">
    <cfRule type="cellIs" dxfId="15" priority="90" operator="greaterThan">
      <formula>0</formula>
    </cfRule>
    <cfRule type="cellIs" dxfId="14" priority="91" operator="lessThan">
      <formula>0</formula>
    </cfRule>
  </conditionalFormatting>
  <conditionalFormatting sqref="B23:Q23">
    <cfRule type="cellIs" dxfId="13" priority="86" operator="greaterThan">
      <formula>0</formula>
    </cfRule>
    <cfRule type="cellIs" dxfId="12" priority="87" operator="lessThan">
      <formula>0</formula>
    </cfRule>
  </conditionalFormatting>
  <conditionalFormatting sqref="S23:T23">
    <cfRule type="cellIs" dxfId="11" priority="88" operator="greaterThan">
      <formula>0</formula>
    </cfRule>
    <cfRule type="cellIs" dxfId="10" priority="89" operator="lessThan">
      <formula>0</formula>
    </cfRule>
  </conditionalFormatting>
  <conditionalFormatting sqref="S34:T34">
    <cfRule type="cellIs" dxfId="9" priority="84" operator="greaterThan">
      <formula>0</formula>
    </cfRule>
    <cfRule type="cellIs" dxfId="8" priority="85" operator="lessThan">
      <formula>0</formula>
    </cfRule>
  </conditionalFormatting>
  <conditionalFormatting sqref="B34:Q34">
    <cfRule type="cellIs" dxfId="7" priority="82" operator="greaterThan">
      <formula>0</formula>
    </cfRule>
    <cfRule type="cellIs" dxfId="6" priority="83" operator="lessThan">
      <formula>0</formula>
    </cfRule>
  </conditionalFormatting>
  <conditionalFormatting sqref="U12:V12">
    <cfRule type="cellIs" dxfId="5" priority="24" operator="greaterThan">
      <formula>0</formula>
    </cfRule>
    <cfRule type="cellIs" dxfId="4" priority="25" operator="lessThan">
      <formula>0</formula>
    </cfRule>
  </conditionalFormatting>
  <conditionalFormatting sqref="U23:V23">
    <cfRule type="cellIs" dxfId="3" priority="22" operator="greaterThan">
      <formula>0</formula>
    </cfRule>
    <cfRule type="cellIs" dxfId="2" priority="23" operator="lessThan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3" orientation="landscape" horizontalDpi="4294967292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1" id="{196889DA-39BA-4EE2-A36F-58B74FE77D2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C7:J7</xm:sqref>
        </x14:conditionalFormatting>
        <x14:conditionalFormatting xmlns:xm="http://schemas.microsoft.com/office/excel/2006/main">
          <x14:cfRule type="iconSet" priority="80" id="{ED472D2B-C3F9-4A12-A8EC-321C33FBCC7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T7</xm:sqref>
        </x14:conditionalFormatting>
        <x14:conditionalFormatting xmlns:xm="http://schemas.microsoft.com/office/excel/2006/main">
          <x14:cfRule type="iconSet" priority="79" id="{342BF2B0-3916-4149-AEE3-8005EFDA06E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C9:J9</xm:sqref>
        </x14:conditionalFormatting>
        <x14:conditionalFormatting xmlns:xm="http://schemas.microsoft.com/office/excel/2006/main">
          <x14:cfRule type="iconSet" priority="78" id="{46DD3194-3428-435D-B4C7-5DACEA8D304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C11:J11</xm:sqref>
        </x14:conditionalFormatting>
        <x14:conditionalFormatting xmlns:xm="http://schemas.microsoft.com/office/excel/2006/main">
          <x14:cfRule type="iconSet" priority="77" id="{29EF6E76-A624-4F45-B814-44C0D420D14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C18:K18</xm:sqref>
        </x14:conditionalFormatting>
        <x14:conditionalFormatting xmlns:xm="http://schemas.microsoft.com/office/excel/2006/main">
          <x14:cfRule type="iconSet" priority="76" id="{DA36E926-7CCA-4055-81FD-F49534F4320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T18</xm:sqref>
        </x14:conditionalFormatting>
        <x14:conditionalFormatting xmlns:xm="http://schemas.microsoft.com/office/excel/2006/main">
          <x14:cfRule type="iconSet" priority="75" id="{384E0A2C-461F-4BC8-B7E5-CED87973A54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C20:K20</xm:sqref>
        </x14:conditionalFormatting>
        <x14:conditionalFormatting xmlns:xm="http://schemas.microsoft.com/office/excel/2006/main">
          <x14:cfRule type="iconSet" priority="74" id="{B0B10D07-FD42-4F72-B95A-6BFB2291F08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C22:K22</xm:sqref>
        </x14:conditionalFormatting>
        <x14:conditionalFormatting xmlns:xm="http://schemas.microsoft.com/office/excel/2006/main">
          <x14:cfRule type="iconSet" priority="73" id="{E921E250-274F-460B-9A23-24752F560F6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C29:K29</xm:sqref>
        </x14:conditionalFormatting>
        <x14:conditionalFormatting xmlns:xm="http://schemas.microsoft.com/office/excel/2006/main">
          <x14:cfRule type="iconSet" priority="72" id="{513ABC85-D88F-4D12-B36F-1A843DBC11A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T29</xm:sqref>
        </x14:conditionalFormatting>
        <x14:conditionalFormatting xmlns:xm="http://schemas.microsoft.com/office/excel/2006/main">
          <x14:cfRule type="iconSet" priority="71" id="{D0C78B59-0252-4627-8F7F-171CF571E44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C31:K31</xm:sqref>
        </x14:conditionalFormatting>
        <x14:conditionalFormatting xmlns:xm="http://schemas.microsoft.com/office/excel/2006/main">
          <x14:cfRule type="iconSet" priority="70" id="{1BE07993-3836-4455-9AD2-E5547587AEF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C33:K33</xm:sqref>
        </x14:conditionalFormatting>
        <x14:conditionalFormatting xmlns:xm="http://schemas.microsoft.com/office/excel/2006/main">
          <x14:cfRule type="iconSet" priority="94" id="{5A1FE48F-B5F0-4BE9-A255-28BD94A3A6E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T9</xm:sqref>
        </x14:conditionalFormatting>
        <x14:conditionalFormatting xmlns:xm="http://schemas.microsoft.com/office/excel/2006/main">
          <x14:cfRule type="iconSet" priority="95" id="{EC8E4C19-012D-4C4D-9A19-3E8DDB36F4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T11</xm:sqref>
        </x14:conditionalFormatting>
        <x14:conditionalFormatting xmlns:xm="http://schemas.microsoft.com/office/excel/2006/main">
          <x14:cfRule type="iconSet" priority="96" id="{8D022498-9DCC-4EC9-8D8A-00D24145608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T20</xm:sqref>
        </x14:conditionalFormatting>
        <x14:conditionalFormatting xmlns:xm="http://schemas.microsoft.com/office/excel/2006/main">
          <x14:cfRule type="iconSet" priority="97" id="{D4304FF7-BCD8-4C01-9E5D-B8F31E410D9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T22</xm:sqref>
        </x14:conditionalFormatting>
        <x14:conditionalFormatting xmlns:xm="http://schemas.microsoft.com/office/excel/2006/main">
          <x14:cfRule type="iconSet" priority="98" id="{DA2DEE5E-8889-4F3C-AE31-9F006547929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T31</xm:sqref>
        </x14:conditionalFormatting>
        <x14:conditionalFormatting xmlns:xm="http://schemas.microsoft.com/office/excel/2006/main">
          <x14:cfRule type="iconSet" priority="99" id="{F6FADFC5-F37E-4129-A49C-27FC90DC7DB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T33</xm:sqref>
        </x14:conditionalFormatting>
        <x14:conditionalFormatting xmlns:xm="http://schemas.microsoft.com/office/excel/2006/main">
          <x14:cfRule type="iconSet" priority="69" id="{51F0914C-9940-4FA4-AD6A-225B3439104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K7:M7</xm:sqref>
        </x14:conditionalFormatting>
        <x14:conditionalFormatting xmlns:xm="http://schemas.microsoft.com/office/excel/2006/main">
          <x14:cfRule type="iconSet" priority="68" id="{1BD8844E-0B0D-4408-BD16-A12FD306700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K9:M9</xm:sqref>
        </x14:conditionalFormatting>
        <x14:conditionalFormatting xmlns:xm="http://schemas.microsoft.com/office/excel/2006/main">
          <x14:cfRule type="iconSet" priority="67" id="{7DA523E0-195D-4BE5-A37B-0B19E88A72A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K11:M11</xm:sqref>
        </x14:conditionalFormatting>
        <x14:conditionalFormatting xmlns:xm="http://schemas.microsoft.com/office/excel/2006/main">
          <x14:cfRule type="iconSet" priority="53" id="{9D9B586D-7845-4E2B-BC33-BFA97F6CEBE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N7:Q7</xm:sqref>
        </x14:conditionalFormatting>
        <x14:conditionalFormatting xmlns:xm="http://schemas.microsoft.com/office/excel/2006/main">
          <x14:cfRule type="iconSet" priority="52" id="{75D089B4-C6D8-4E85-A504-73B35FA9E44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N9:Q9</xm:sqref>
        </x14:conditionalFormatting>
        <x14:conditionalFormatting xmlns:xm="http://schemas.microsoft.com/office/excel/2006/main">
          <x14:cfRule type="iconSet" priority="51" id="{5ADD4F33-379F-4B25-BE46-8A9CF2683A7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N11:Q11</xm:sqref>
        </x14:conditionalFormatting>
        <x14:conditionalFormatting xmlns:xm="http://schemas.microsoft.com/office/excel/2006/main">
          <x14:cfRule type="iconSet" priority="50" id="{59F63304-AAEB-483E-96D2-BAEDB74B6C8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L18</xm:sqref>
        </x14:conditionalFormatting>
        <x14:conditionalFormatting xmlns:xm="http://schemas.microsoft.com/office/excel/2006/main">
          <x14:cfRule type="iconSet" priority="49" id="{1FD15401-6335-410A-8876-DA4866E24F0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L20</xm:sqref>
        </x14:conditionalFormatting>
        <x14:conditionalFormatting xmlns:xm="http://schemas.microsoft.com/office/excel/2006/main">
          <x14:cfRule type="iconSet" priority="48" id="{C40D1022-E63D-49DC-9B81-E2D4283A1A4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L22</xm:sqref>
        </x14:conditionalFormatting>
        <x14:conditionalFormatting xmlns:xm="http://schemas.microsoft.com/office/excel/2006/main">
          <x14:cfRule type="iconSet" priority="41" id="{21599631-0E2F-46CC-ABAA-775349803C7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N18</xm:sqref>
        </x14:conditionalFormatting>
        <x14:conditionalFormatting xmlns:xm="http://schemas.microsoft.com/office/excel/2006/main">
          <x14:cfRule type="iconSet" priority="40" id="{B2D81439-1411-4461-93E0-53261948E55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N20</xm:sqref>
        </x14:conditionalFormatting>
        <x14:conditionalFormatting xmlns:xm="http://schemas.microsoft.com/office/excel/2006/main">
          <x14:cfRule type="iconSet" priority="39" id="{E4274992-45F4-4545-B0A7-F5D3ACD7E1F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N22</xm:sqref>
        </x14:conditionalFormatting>
        <x14:conditionalFormatting xmlns:xm="http://schemas.microsoft.com/office/excel/2006/main">
          <x14:cfRule type="iconSet" priority="47" id="{411F17B4-49CA-423B-A8AE-D88B39442AB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L29</xm:sqref>
        </x14:conditionalFormatting>
        <x14:conditionalFormatting xmlns:xm="http://schemas.microsoft.com/office/excel/2006/main">
          <x14:cfRule type="iconSet" priority="46" id="{40381284-50A8-4B62-8E8E-48191BDA449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L31</xm:sqref>
        </x14:conditionalFormatting>
        <x14:conditionalFormatting xmlns:xm="http://schemas.microsoft.com/office/excel/2006/main">
          <x14:cfRule type="iconSet" priority="45" id="{B3061F7E-8A59-4740-BA70-58AF1385AAA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L33</xm:sqref>
        </x14:conditionalFormatting>
        <x14:conditionalFormatting xmlns:xm="http://schemas.microsoft.com/office/excel/2006/main">
          <x14:cfRule type="iconSet" priority="44" id="{D577C4AC-3F5F-472E-BD38-5CAAE3FDFB6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M18</xm:sqref>
        </x14:conditionalFormatting>
        <x14:conditionalFormatting xmlns:xm="http://schemas.microsoft.com/office/excel/2006/main">
          <x14:cfRule type="iconSet" priority="43" id="{E4063032-2220-499E-B3F2-BDB51415CCC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M20</xm:sqref>
        </x14:conditionalFormatting>
        <x14:conditionalFormatting xmlns:xm="http://schemas.microsoft.com/office/excel/2006/main">
          <x14:cfRule type="iconSet" priority="42" id="{27C74DE8-7F39-409F-BAD3-BA981B84E45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M22</xm:sqref>
        </x14:conditionalFormatting>
        <x14:conditionalFormatting xmlns:xm="http://schemas.microsoft.com/office/excel/2006/main">
          <x14:cfRule type="iconSet" priority="38" id="{C689B71B-DF41-474F-8DDE-F6568FD66B5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M29</xm:sqref>
        </x14:conditionalFormatting>
        <x14:conditionalFormatting xmlns:xm="http://schemas.microsoft.com/office/excel/2006/main">
          <x14:cfRule type="iconSet" priority="37" id="{E617BDA3-5565-4F38-82AD-1208FB43C3F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M31</xm:sqref>
        </x14:conditionalFormatting>
        <x14:conditionalFormatting xmlns:xm="http://schemas.microsoft.com/office/excel/2006/main">
          <x14:cfRule type="iconSet" priority="36" id="{70E6E96A-2D41-4971-A29E-9F33FF381A9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M33</xm:sqref>
        </x14:conditionalFormatting>
        <x14:conditionalFormatting xmlns:xm="http://schemas.microsoft.com/office/excel/2006/main">
          <x14:cfRule type="iconSet" priority="35" id="{CA51D4D9-9ECA-4857-8451-2A5BD8EBB74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N29</xm:sqref>
        </x14:conditionalFormatting>
        <x14:conditionalFormatting xmlns:xm="http://schemas.microsoft.com/office/excel/2006/main">
          <x14:cfRule type="iconSet" priority="34" id="{7CC91888-5B9D-4E18-8123-231859431C0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N31</xm:sqref>
        </x14:conditionalFormatting>
        <x14:conditionalFormatting xmlns:xm="http://schemas.microsoft.com/office/excel/2006/main">
          <x14:cfRule type="iconSet" priority="33" id="{7500E279-7A5F-4557-8486-DB2E978C55A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N33</xm:sqref>
        </x14:conditionalFormatting>
        <x14:conditionalFormatting xmlns:xm="http://schemas.microsoft.com/office/excel/2006/main">
          <x14:cfRule type="iconSet" priority="21" id="{BC0EB3FF-AF95-4873-A2CE-3B84E0236C9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V7</xm:sqref>
        </x14:conditionalFormatting>
        <x14:conditionalFormatting xmlns:xm="http://schemas.microsoft.com/office/excel/2006/main">
          <x14:cfRule type="iconSet" priority="20" id="{85B06692-565C-4783-88F9-E3FD2E895F0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U11:V11</xm:sqref>
        </x14:conditionalFormatting>
        <x14:conditionalFormatting xmlns:xm="http://schemas.microsoft.com/office/excel/2006/main">
          <x14:cfRule type="iconSet" priority="19" id="{A2A154CD-24C3-4E0E-BF34-DC77A9B0816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V18</xm:sqref>
        </x14:conditionalFormatting>
        <x14:conditionalFormatting xmlns:xm="http://schemas.microsoft.com/office/excel/2006/main">
          <x14:cfRule type="iconSet" priority="18" id="{501F8961-8123-49E9-9D0D-074ACDB52CB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U20:V20</xm:sqref>
        </x14:conditionalFormatting>
        <x14:conditionalFormatting xmlns:xm="http://schemas.microsoft.com/office/excel/2006/main">
          <x14:cfRule type="iconSet" priority="17" id="{E5C63753-950B-4940-9582-5A111081084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U22:V22</xm:sqref>
        </x14:conditionalFormatting>
        <x14:conditionalFormatting xmlns:xm="http://schemas.microsoft.com/office/excel/2006/main">
          <x14:cfRule type="iconSet" priority="16" id="{2CD80855-A3EB-4A54-8CE4-B3828085305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V29</xm:sqref>
        </x14:conditionalFormatting>
        <x14:conditionalFormatting xmlns:xm="http://schemas.microsoft.com/office/excel/2006/main">
          <x14:cfRule type="iconSet" priority="15" id="{D332E9AD-1EDD-40CA-A069-B0D023C1764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U31:V31</xm:sqref>
        </x14:conditionalFormatting>
        <x14:conditionalFormatting xmlns:xm="http://schemas.microsoft.com/office/excel/2006/main">
          <x14:cfRule type="iconSet" priority="14" id="{B56E7E50-6678-4DA3-8C09-7D0F1D84545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U33:V33</xm:sqref>
        </x14:conditionalFormatting>
        <x14:conditionalFormatting xmlns:xm="http://schemas.microsoft.com/office/excel/2006/main">
          <x14:cfRule type="iconSet" priority="13" id="{567DFAF1-7A45-4C5B-9FA7-C35521309C9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U9:V9</xm:sqref>
        </x14:conditionalFormatting>
        <x14:conditionalFormatting xmlns:xm="http://schemas.microsoft.com/office/excel/2006/main">
          <x14:cfRule type="iconSet" priority="12" id="{D26422B5-86CC-4127-A531-88190DA6F06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O18</xm:sqref>
        </x14:conditionalFormatting>
        <x14:conditionalFormatting xmlns:xm="http://schemas.microsoft.com/office/excel/2006/main">
          <x14:cfRule type="iconSet" priority="11" id="{871AA06B-6444-49F2-B19C-8FE7081BAEB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O20</xm:sqref>
        </x14:conditionalFormatting>
        <x14:conditionalFormatting xmlns:xm="http://schemas.microsoft.com/office/excel/2006/main">
          <x14:cfRule type="iconSet" priority="10" id="{1AA816BF-EABD-441C-B175-3CED767EBD0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O22</xm:sqref>
        </x14:conditionalFormatting>
        <x14:conditionalFormatting xmlns:xm="http://schemas.microsoft.com/office/excel/2006/main">
          <x14:cfRule type="iconSet" priority="9" id="{63A05596-E7D8-4C2C-A49E-DBAAAA12833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O29</xm:sqref>
        </x14:conditionalFormatting>
        <x14:conditionalFormatting xmlns:xm="http://schemas.microsoft.com/office/excel/2006/main">
          <x14:cfRule type="iconSet" priority="8" id="{7137A072-FF90-44B0-BB4F-580E5ABDB5A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O31</xm:sqref>
        </x14:conditionalFormatting>
        <x14:conditionalFormatting xmlns:xm="http://schemas.microsoft.com/office/excel/2006/main">
          <x14:cfRule type="iconSet" priority="7" id="{3C4E93CB-1209-417A-88E9-F451325EA00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O33</xm:sqref>
        </x14:conditionalFormatting>
        <x14:conditionalFormatting xmlns:xm="http://schemas.microsoft.com/office/excel/2006/main">
          <x14:cfRule type="iconSet" priority="6" id="{4D8B4C98-2F9D-4DF6-87D0-C85D974F524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P18:Q18</xm:sqref>
        </x14:conditionalFormatting>
        <x14:conditionalFormatting xmlns:xm="http://schemas.microsoft.com/office/excel/2006/main">
          <x14:cfRule type="iconSet" priority="5" id="{C373842A-DC00-4AF8-896D-C54F1C590C2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P20:Q20</xm:sqref>
        </x14:conditionalFormatting>
        <x14:conditionalFormatting xmlns:xm="http://schemas.microsoft.com/office/excel/2006/main">
          <x14:cfRule type="iconSet" priority="4" id="{496AE93B-895D-4478-9DB2-25C52F18EB9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P22:Q22</xm:sqref>
        </x14:conditionalFormatting>
        <x14:conditionalFormatting xmlns:xm="http://schemas.microsoft.com/office/excel/2006/main">
          <x14:cfRule type="iconSet" priority="3" id="{4161343D-92BA-42DA-A44F-290488DDEF8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P29:Q29</xm:sqref>
        </x14:conditionalFormatting>
        <x14:conditionalFormatting xmlns:xm="http://schemas.microsoft.com/office/excel/2006/main">
          <x14:cfRule type="iconSet" priority="2" id="{94953C96-4443-4DF2-BDC1-85F67ED66A3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P31:Q31</xm:sqref>
        </x14:conditionalFormatting>
        <x14:conditionalFormatting xmlns:xm="http://schemas.microsoft.com/office/excel/2006/main">
          <x14:cfRule type="iconSet" priority="1" id="{49937E21-A114-4FFF-9D9D-000BEACC2AB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P33:Q33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B7ADA-2CC3-4168-82FE-F7CBB171F0B5}">
  <sheetPr codeName="Folha4">
    <pageSetUpPr fitToPage="1"/>
  </sheetPr>
  <dimension ref="A1:AZ68"/>
  <sheetViews>
    <sheetView showGridLines="0" workbookViewId="0">
      <selection activeCell="AV67" sqref="AV67"/>
    </sheetView>
  </sheetViews>
  <sheetFormatPr defaultRowHeight="15" x14ac:dyDescent="0.25"/>
  <cols>
    <col min="1" max="1" width="18.7109375" customWidth="1"/>
    <col min="16" max="16" width="9.85546875" customWidth="1"/>
    <col min="17" max="17" width="1.7109375" customWidth="1"/>
    <col min="18" max="18" width="18.7109375" hidden="1" customWidth="1"/>
    <col min="33" max="33" width="10.140625" customWidth="1"/>
    <col min="34" max="34" width="1.7109375" customWidth="1"/>
    <col min="49" max="49" width="9.85546875" customWidth="1"/>
    <col min="52" max="52" width="9.140625" style="101"/>
  </cols>
  <sheetData>
    <row r="1" spans="1:52" ht="15.75" x14ac:dyDescent="0.25">
      <c r="A1" s="4" t="s">
        <v>99</v>
      </c>
    </row>
    <row r="3" spans="1:52" ht="15.75" thickBot="1" x14ac:dyDescent="0.3">
      <c r="P3" s="107" t="s">
        <v>1</v>
      </c>
      <c r="AG3" s="287">
        <v>1000</v>
      </c>
      <c r="AW3" s="287" t="s">
        <v>47</v>
      </c>
    </row>
    <row r="4" spans="1:52" ht="20.100000000000001" customHeight="1" x14ac:dyDescent="0.25">
      <c r="A4" s="337" t="s">
        <v>3</v>
      </c>
      <c r="B4" s="339" t="s">
        <v>72</v>
      </c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4"/>
      <c r="P4" s="342" t="s">
        <v>133</v>
      </c>
      <c r="R4" s="340" t="s">
        <v>3</v>
      </c>
      <c r="S4" s="332" t="s">
        <v>72</v>
      </c>
      <c r="T4" s="333"/>
      <c r="U4" s="333"/>
      <c r="V4" s="333"/>
      <c r="W4" s="333"/>
      <c r="X4" s="333"/>
      <c r="Y4" s="333"/>
      <c r="Z4" s="333"/>
      <c r="AA4" s="333"/>
      <c r="AB4" s="333"/>
      <c r="AC4" s="333"/>
      <c r="AD4" s="333"/>
      <c r="AE4" s="333"/>
      <c r="AF4" s="334"/>
      <c r="AG4" s="335" t="s">
        <v>133</v>
      </c>
      <c r="AI4" s="332" t="s">
        <v>72</v>
      </c>
      <c r="AJ4" s="333"/>
      <c r="AK4" s="333"/>
      <c r="AL4" s="333"/>
      <c r="AM4" s="333"/>
      <c r="AN4" s="333"/>
      <c r="AO4" s="333"/>
      <c r="AP4" s="333"/>
      <c r="AQ4" s="333"/>
      <c r="AR4" s="333"/>
      <c r="AS4" s="333"/>
      <c r="AT4" s="333"/>
      <c r="AU4" s="333"/>
      <c r="AV4" s="334"/>
      <c r="AW4" s="335" t="s">
        <v>133</v>
      </c>
    </row>
    <row r="5" spans="1:52" ht="20.100000000000001" customHeight="1" thickBot="1" x14ac:dyDescent="0.3">
      <c r="A5" s="338"/>
      <c r="B5" s="99">
        <v>2010</v>
      </c>
      <c r="C5" s="135">
        <v>2011</v>
      </c>
      <c r="D5" s="135">
        <v>2012</v>
      </c>
      <c r="E5" s="135">
        <v>2013</v>
      </c>
      <c r="F5" s="135">
        <v>2014</v>
      </c>
      <c r="G5" s="135">
        <v>2015</v>
      </c>
      <c r="H5" s="135">
        <v>2016</v>
      </c>
      <c r="I5" s="135">
        <v>2017</v>
      </c>
      <c r="J5" s="135">
        <v>2018</v>
      </c>
      <c r="K5" s="135">
        <v>2019</v>
      </c>
      <c r="L5" s="135">
        <v>2020</v>
      </c>
      <c r="M5" s="135">
        <v>2021</v>
      </c>
      <c r="N5" s="135">
        <v>2022</v>
      </c>
      <c r="O5" s="133">
        <v>2023</v>
      </c>
      <c r="P5" s="343"/>
      <c r="R5" s="341"/>
      <c r="S5" s="25">
        <v>2010</v>
      </c>
      <c r="T5" s="135">
        <v>2011</v>
      </c>
      <c r="U5" s="135">
        <v>2012</v>
      </c>
      <c r="V5" s="135">
        <v>2013</v>
      </c>
      <c r="W5" s="135">
        <v>2014</v>
      </c>
      <c r="X5" s="135">
        <v>2015</v>
      </c>
      <c r="Y5" s="135">
        <v>2016</v>
      </c>
      <c r="Z5" s="135">
        <v>2017</v>
      </c>
      <c r="AA5" s="135">
        <v>2018</v>
      </c>
      <c r="AB5" s="135">
        <v>2019</v>
      </c>
      <c r="AC5" s="135">
        <v>2020</v>
      </c>
      <c r="AD5" s="135">
        <v>2021</v>
      </c>
      <c r="AE5" s="135">
        <v>2022</v>
      </c>
      <c r="AF5" s="133">
        <v>2023</v>
      </c>
      <c r="AG5" s="336"/>
      <c r="AI5" s="25">
        <v>2010</v>
      </c>
      <c r="AJ5" s="135">
        <v>2011</v>
      </c>
      <c r="AK5" s="135">
        <v>2012</v>
      </c>
      <c r="AL5" s="135">
        <v>2013</v>
      </c>
      <c r="AM5" s="135">
        <v>2014</v>
      </c>
      <c r="AN5" s="135">
        <v>2015</v>
      </c>
      <c r="AO5" s="135">
        <v>2016</v>
      </c>
      <c r="AP5" s="135">
        <v>2017</v>
      </c>
      <c r="AQ5" s="176">
        <v>2018</v>
      </c>
      <c r="AR5" s="135">
        <v>2019</v>
      </c>
      <c r="AS5" s="135">
        <v>2020</v>
      </c>
      <c r="AT5" s="176">
        <v>2021</v>
      </c>
      <c r="AU5" s="135">
        <v>2022</v>
      </c>
      <c r="AV5" s="133">
        <v>2023</v>
      </c>
      <c r="AW5" s="336"/>
      <c r="AZ5" s="288"/>
    </row>
    <row r="6" spans="1:52" ht="3" customHeight="1" thickBot="1" x14ac:dyDescent="0.3">
      <c r="A6" s="289"/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90"/>
      <c r="R6" s="289"/>
      <c r="S6" s="291">
        <v>2010</v>
      </c>
      <c r="T6" s="291">
        <v>2011</v>
      </c>
      <c r="U6" s="291">
        <v>2012</v>
      </c>
      <c r="V6" s="291"/>
      <c r="W6" s="291"/>
      <c r="X6" s="291"/>
      <c r="Y6" s="291"/>
      <c r="Z6" s="291"/>
      <c r="AA6" s="288"/>
      <c r="AB6" s="288"/>
      <c r="AC6" s="288"/>
      <c r="AD6" s="288"/>
      <c r="AE6" s="288"/>
      <c r="AF6" s="291"/>
      <c r="AG6" s="292"/>
      <c r="AI6" s="291"/>
      <c r="AJ6" s="291"/>
      <c r="AK6" s="291"/>
      <c r="AL6" s="291"/>
      <c r="AM6" s="291"/>
      <c r="AN6" s="291"/>
      <c r="AO6" s="291"/>
      <c r="AP6" s="291"/>
      <c r="AQ6" s="288"/>
      <c r="AR6" s="288"/>
      <c r="AS6" s="288"/>
      <c r="AT6" s="288"/>
      <c r="AU6" s="288"/>
      <c r="AV6" s="291"/>
      <c r="AW6" s="290"/>
    </row>
    <row r="7" spans="1:52" ht="20.100000000000001" customHeight="1" x14ac:dyDescent="0.25">
      <c r="A7" s="120" t="s">
        <v>73</v>
      </c>
      <c r="B7" s="115">
        <v>162618.44999999995</v>
      </c>
      <c r="C7" s="153">
        <v>156534.06999999998</v>
      </c>
      <c r="D7" s="153">
        <v>239190.1999999999</v>
      </c>
      <c r="E7" s="153">
        <v>213768.74999999997</v>
      </c>
      <c r="F7" s="153">
        <v>196345.2</v>
      </c>
      <c r="G7" s="153">
        <v>183217.2099999999</v>
      </c>
      <c r="H7" s="153">
        <v>164354.55999999982</v>
      </c>
      <c r="I7" s="153">
        <v>192935.97999999986</v>
      </c>
      <c r="J7" s="153">
        <v>211445.75</v>
      </c>
      <c r="K7" s="153">
        <v>219278.33000000005</v>
      </c>
      <c r="L7" s="153">
        <v>238978.52999999991</v>
      </c>
      <c r="M7" s="153">
        <v>227977.60999999967</v>
      </c>
      <c r="N7" s="153">
        <v>228321.50999999972</v>
      </c>
      <c r="O7" s="112">
        <v>235506.2899999998</v>
      </c>
      <c r="P7" s="61">
        <f>IF(O7="","",(O7-N7)/N7)</f>
        <v>3.1467819216858262E-2</v>
      </c>
      <c r="R7" s="109" t="s">
        <v>73</v>
      </c>
      <c r="S7" s="115">
        <v>37448.925000000003</v>
      </c>
      <c r="T7" s="153">
        <v>38839.965999999986</v>
      </c>
      <c r="U7" s="153">
        <v>43280.928999999975</v>
      </c>
      <c r="V7" s="153">
        <v>45616.113000000012</v>
      </c>
      <c r="W7" s="153">
        <v>47446.346999999972</v>
      </c>
      <c r="X7" s="153">
        <v>44866.651000000042</v>
      </c>
      <c r="Y7" s="153">
        <v>44731.008000000016</v>
      </c>
      <c r="Z7" s="153">
        <v>48635.341000000037</v>
      </c>
      <c r="AA7" s="153">
        <v>54050.858</v>
      </c>
      <c r="AB7" s="153">
        <v>57478.924000000043</v>
      </c>
      <c r="AC7" s="153">
        <v>63485.803999999982</v>
      </c>
      <c r="AD7" s="153">
        <v>59844.614000000096</v>
      </c>
      <c r="AE7" s="153">
        <v>63581.404999999999</v>
      </c>
      <c r="AF7" s="112">
        <v>63131.420000000013</v>
      </c>
      <c r="AG7" s="61">
        <f>IF(AF7="","",(AF7-AE7)/AE7)</f>
        <v>-7.0773050705624707E-3</v>
      </c>
      <c r="AI7" s="124">
        <f t="shared" ref="AI7:AI22" si="0">(S7/B7)*10</f>
        <v>2.3028706152346192</v>
      </c>
      <c r="AJ7" s="156">
        <f t="shared" ref="AJ7:AJ22" si="1">(T7/C7)*10</f>
        <v>2.4812467982209876</v>
      </c>
      <c r="AK7" s="156">
        <f t="shared" ref="AK7:AK22" si="2">(U7/D7)*10</f>
        <v>1.8094775204000828</v>
      </c>
      <c r="AL7" s="156">
        <f t="shared" ref="AL7:AL22" si="3">(V7/E7)*10</f>
        <v>2.1338999736865198</v>
      </c>
      <c r="AM7" s="156">
        <f t="shared" ref="AM7:AM22" si="4">(W7/F7)*10</f>
        <v>2.4164760330275441</v>
      </c>
      <c r="AN7" s="156">
        <f t="shared" ref="AN7:AN22" si="5">(X7/G7)*10</f>
        <v>2.4488229571883595</v>
      </c>
      <c r="AO7" s="156">
        <f t="shared" ref="AO7:AO22" si="6">(Y7/H7)*10</f>
        <v>2.7216164857245251</v>
      </c>
      <c r="AP7" s="156">
        <f t="shared" ref="AP7:AP22" si="7">(Z7/I7)*10</f>
        <v>2.5208020297717444</v>
      </c>
      <c r="AQ7" s="156">
        <f t="shared" ref="AQ7:AQ22" si="8">(AA7/J7)*10</f>
        <v>2.5562518045408811</v>
      </c>
      <c r="AR7" s="156">
        <f t="shared" ref="AR7:AR22" si="9">(AB7/K7)*10</f>
        <v>2.6212769861937577</v>
      </c>
      <c r="AS7" s="156">
        <f t="shared" ref="AS7:AT22" si="10">(AC7/L7)*10</f>
        <v>2.6565484355435616</v>
      </c>
      <c r="AT7" s="156">
        <f t="shared" si="10"/>
        <v>2.6250215536517025</v>
      </c>
      <c r="AU7" s="156">
        <f>(AE7/N7)*10</f>
        <v>2.7847312765231838</v>
      </c>
      <c r="AV7" s="156">
        <f>(AF7/O7)*10</f>
        <v>2.6806681044485083</v>
      </c>
      <c r="AW7" s="61">
        <f t="shared" ref="AW7:AW12" si="11">IF(AV7="","",(AV7-AU7)/AU7)</f>
        <v>-3.7369197147310115E-2</v>
      </c>
      <c r="AZ7"/>
    </row>
    <row r="8" spans="1:52" ht="20.100000000000001" customHeight="1" x14ac:dyDescent="0.25">
      <c r="A8" s="121" t="s">
        <v>74</v>
      </c>
      <c r="B8" s="117">
        <v>161664.07999999981</v>
      </c>
      <c r="C8" s="154">
        <v>214997.14</v>
      </c>
      <c r="D8" s="154">
        <v>230196.23999999993</v>
      </c>
      <c r="E8" s="154">
        <v>260171.31000000006</v>
      </c>
      <c r="F8" s="154">
        <v>219768.14999999994</v>
      </c>
      <c r="G8" s="154">
        <v>191622.89999999979</v>
      </c>
      <c r="H8" s="154">
        <v>187100.07000000012</v>
      </c>
      <c r="I8" s="154">
        <v>187560.18000000008</v>
      </c>
      <c r="J8" s="154">
        <v>245913.44</v>
      </c>
      <c r="K8" s="154">
        <v>226330.75999999989</v>
      </c>
      <c r="L8" s="154">
        <v>217081.86999999988</v>
      </c>
      <c r="M8" s="154">
        <v>235166.11999999968</v>
      </c>
      <c r="N8" s="154">
        <v>247177.45999999996</v>
      </c>
      <c r="O8" s="119"/>
      <c r="P8" s="52" t="str">
        <f t="shared" ref="P8:P23" si="12">IF(O8="","",(O8-N8)/N8)</f>
        <v/>
      </c>
      <c r="R8" s="109" t="s">
        <v>74</v>
      </c>
      <c r="S8" s="117">
        <v>39208.55799999999</v>
      </c>
      <c r="T8" s="154">
        <v>43534.874999999993</v>
      </c>
      <c r="U8" s="154">
        <v>46936.957999999977</v>
      </c>
      <c r="V8" s="154">
        <v>51921.968000000052</v>
      </c>
      <c r="W8" s="154">
        <v>51933.389000000017</v>
      </c>
      <c r="X8" s="154">
        <v>46937.144999999968</v>
      </c>
      <c r="Y8" s="154">
        <v>48461.340000000011</v>
      </c>
      <c r="Z8" s="154">
        <v>48751.319999999949</v>
      </c>
      <c r="AA8" s="154">
        <v>57358.343000000001</v>
      </c>
      <c r="AB8" s="154">
        <v>60378.147999999928</v>
      </c>
      <c r="AC8" s="154">
        <v>54982.760999999962</v>
      </c>
      <c r="AD8" s="154">
        <v>61551.606000000007</v>
      </c>
      <c r="AE8" s="154">
        <v>68554.909999999974</v>
      </c>
      <c r="AF8" s="119"/>
      <c r="AG8" s="52" t="str">
        <f t="shared" ref="AG8:AG23" si="13">IF(AF8="","",(AF8-AE8)/AE8)</f>
        <v/>
      </c>
      <c r="AI8" s="125">
        <f t="shared" si="0"/>
        <v>2.425310433832923</v>
      </c>
      <c r="AJ8" s="157">
        <f t="shared" si="1"/>
        <v>2.0249048429202356</v>
      </c>
      <c r="AK8" s="157">
        <f t="shared" si="2"/>
        <v>2.0389975961379729</v>
      </c>
      <c r="AL8" s="157">
        <f t="shared" si="3"/>
        <v>1.9956838438488873</v>
      </c>
      <c r="AM8" s="157">
        <f t="shared" si="4"/>
        <v>2.3630989749879605</v>
      </c>
      <c r="AN8" s="157">
        <f t="shared" si="5"/>
        <v>2.4494538492006965</v>
      </c>
      <c r="AO8" s="157">
        <f t="shared" si="6"/>
        <v>2.5901294424956642</v>
      </c>
      <c r="AP8" s="157">
        <f t="shared" si="7"/>
        <v>2.5992361491655602</v>
      </c>
      <c r="AQ8" s="157">
        <f t="shared" si="8"/>
        <v>2.332460682100173</v>
      </c>
      <c r="AR8" s="157">
        <f t="shared" si="9"/>
        <v>2.6676951908790461</v>
      </c>
      <c r="AS8" s="157">
        <f t="shared" si="10"/>
        <v>2.5328122058281508</v>
      </c>
      <c r="AT8" s="157">
        <f t="shared" si="10"/>
        <v>2.6173670765159578</v>
      </c>
      <c r="AU8" s="157">
        <f t="shared" ref="AU8:AU22" si="14">(AE8/N8)*10</f>
        <v>2.7735097690541846</v>
      </c>
      <c r="AV8" s="157" t="str">
        <f>IF(AF8="","",(AF8/O8)*10)</f>
        <v/>
      </c>
      <c r="AW8" s="52" t="str">
        <f t="shared" si="11"/>
        <v/>
      </c>
      <c r="AZ8"/>
    </row>
    <row r="9" spans="1:52" ht="20.100000000000001" customHeight="1" x14ac:dyDescent="0.25">
      <c r="A9" s="121" t="s">
        <v>75</v>
      </c>
      <c r="B9" s="117">
        <v>247651.7600000001</v>
      </c>
      <c r="C9" s="154">
        <v>229392.75000000003</v>
      </c>
      <c r="D9" s="154">
        <v>306569.51000000007</v>
      </c>
      <c r="E9" s="154">
        <v>231638.53999999992</v>
      </c>
      <c r="F9" s="154">
        <v>216803.50000000012</v>
      </c>
      <c r="G9" s="154">
        <v>258485.74000000011</v>
      </c>
      <c r="H9" s="154">
        <v>249519.08999999994</v>
      </c>
      <c r="I9" s="154">
        <v>240693.52999999991</v>
      </c>
      <c r="J9" s="154">
        <v>242853</v>
      </c>
      <c r="K9" s="154">
        <v>231554.96000000011</v>
      </c>
      <c r="L9" s="154">
        <v>255533.76999999979</v>
      </c>
      <c r="M9" s="154">
        <v>314789.03000000014</v>
      </c>
      <c r="N9" s="154">
        <v>285773.7800000002</v>
      </c>
      <c r="O9" s="119"/>
      <c r="P9" s="52" t="str">
        <f t="shared" si="12"/>
        <v/>
      </c>
      <c r="R9" s="109" t="s">
        <v>75</v>
      </c>
      <c r="S9" s="117">
        <v>51168.47700000005</v>
      </c>
      <c r="T9" s="154">
        <v>49454.935999999994</v>
      </c>
      <c r="U9" s="154">
        <v>57419.120999999985</v>
      </c>
      <c r="V9" s="154">
        <v>50259.945</v>
      </c>
      <c r="W9" s="154">
        <v>50881.621999999916</v>
      </c>
      <c r="X9" s="154">
        <v>62257.105999999985</v>
      </c>
      <c r="Y9" s="154">
        <v>56423.886000000035</v>
      </c>
      <c r="Z9" s="154">
        <v>66075.244999999908</v>
      </c>
      <c r="AA9" s="154">
        <v>64577.565999999999</v>
      </c>
      <c r="AB9" s="154">
        <v>61804.521999999954</v>
      </c>
      <c r="AC9" s="154">
        <v>66953.59299999995</v>
      </c>
      <c r="AD9" s="154">
        <v>87119.218000000081</v>
      </c>
      <c r="AE9" s="154">
        <v>80017.363999999914</v>
      </c>
      <c r="AF9" s="119"/>
      <c r="AG9" s="52" t="str">
        <f t="shared" si="13"/>
        <v/>
      </c>
      <c r="AI9" s="125">
        <f t="shared" si="0"/>
        <v>2.0661463096406028</v>
      </c>
      <c r="AJ9" s="157">
        <f t="shared" si="1"/>
        <v>2.1559066709824086</v>
      </c>
      <c r="AK9" s="157">
        <f t="shared" si="2"/>
        <v>1.8729560222737081</v>
      </c>
      <c r="AL9" s="157">
        <f t="shared" si="3"/>
        <v>2.1697574591861963</v>
      </c>
      <c r="AM9" s="157">
        <f t="shared" si="4"/>
        <v>2.3469003959806871</v>
      </c>
      <c r="AN9" s="157">
        <f t="shared" si="5"/>
        <v>2.4085315499415931</v>
      </c>
      <c r="AO9" s="157">
        <f t="shared" si="6"/>
        <v>2.2613053774763308</v>
      </c>
      <c r="AP9" s="157">
        <f t="shared" si="7"/>
        <v>2.7452023741560456</v>
      </c>
      <c r="AQ9" s="157">
        <f t="shared" si="8"/>
        <v>2.6591216085450871</v>
      </c>
      <c r="AR9" s="157">
        <f t="shared" si="9"/>
        <v>2.6691081028883996</v>
      </c>
      <c r="AS9" s="157">
        <f t="shared" si="10"/>
        <v>2.6201465661466194</v>
      </c>
      <c r="AT9" s="157">
        <f t="shared" si="10"/>
        <v>2.7675430112669441</v>
      </c>
      <c r="AU9" s="157">
        <f t="shared" si="14"/>
        <v>2.8000246908586175</v>
      </c>
      <c r="AV9" s="157" t="str">
        <f t="shared" ref="AV9:AV18" si="15">IF(AF9="","",(AF9/O9)*10)</f>
        <v/>
      </c>
      <c r="AW9" s="52" t="str">
        <f t="shared" si="11"/>
        <v/>
      </c>
      <c r="AZ9"/>
    </row>
    <row r="10" spans="1:52" ht="20.100000000000001" customHeight="1" x14ac:dyDescent="0.25">
      <c r="A10" s="121" t="s">
        <v>76</v>
      </c>
      <c r="B10" s="117">
        <v>215335.86</v>
      </c>
      <c r="C10" s="154">
        <v>234500.52</v>
      </c>
      <c r="D10" s="154">
        <v>245047.83999999971</v>
      </c>
      <c r="E10" s="154">
        <v>295201.40999999992</v>
      </c>
      <c r="F10" s="154">
        <v>217619.5400000001</v>
      </c>
      <c r="G10" s="154">
        <v>264598.62000000005</v>
      </c>
      <c r="H10" s="154">
        <v>251369.34000000005</v>
      </c>
      <c r="I10" s="154">
        <v>225265.57000000021</v>
      </c>
      <c r="J10" s="154">
        <v>280278.36</v>
      </c>
      <c r="K10" s="154">
        <v>242604.24999999974</v>
      </c>
      <c r="L10" s="154">
        <v>221930.11999999973</v>
      </c>
      <c r="M10" s="154">
        <v>289475</v>
      </c>
      <c r="N10" s="154">
        <v>263407.21000000031</v>
      </c>
      <c r="O10" s="119"/>
      <c r="P10" s="52" t="str">
        <f t="shared" si="12"/>
        <v/>
      </c>
      <c r="R10" s="109" t="s">
        <v>76</v>
      </c>
      <c r="S10" s="117">
        <v>46025.074999999961</v>
      </c>
      <c r="T10" s="154">
        <v>44904.889000000003</v>
      </c>
      <c r="U10" s="154">
        <v>48943.746000000036</v>
      </c>
      <c r="V10" s="154">
        <v>56740.441000000035</v>
      </c>
      <c r="W10" s="154">
        <v>53780.95900000001</v>
      </c>
      <c r="X10" s="154">
        <v>62171.204999999944</v>
      </c>
      <c r="Y10" s="154">
        <v>54315.156000000032</v>
      </c>
      <c r="Z10" s="154">
        <v>53392.404000000024</v>
      </c>
      <c r="AA10" s="154">
        <v>64781.760000000002</v>
      </c>
      <c r="AB10" s="154">
        <v>61456.496999999916</v>
      </c>
      <c r="AC10" s="154">
        <v>59545.284999999967</v>
      </c>
      <c r="AD10" s="154">
        <v>77717.85199999997</v>
      </c>
      <c r="AE10" s="154">
        <v>72407.933000000019</v>
      </c>
      <c r="AF10" s="119"/>
      <c r="AG10" s="52" t="str">
        <f t="shared" si="13"/>
        <v/>
      </c>
      <c r="AI10" s="125">
        <f t="shared" si="0"/>
        <v>2.1373623046342565</v>
      </c>
      <c r="AJ10" s="157">
        <f t="shared" si="1"/>
        <v>1.914916393362369</v>
      </c>
      <c r="AK10" s="157">
        <f t="shared" si="2"/>
        <v>1.9973139122548518</v>
      </c>
      <c r="AL10" s="157">
        <f t="shared" si="3"/>
        <v>1.9220924791653282</v>
      </c>
      <c r="AM10" s="157">
        <f t="shared" si="4"/>
        <v>2.4713295046942929</v>
      </c>
      <c r="AN10" s="157">
        <f t="shared" si="5"/>
        <v>2.3496420729631899</v>
      </c>
      <c r="AO10" s="157">
        <f t="shared" si="6"/>
        <v>2.160770919794754</v>
      </c>
      <c r="AP10" s="157">
        <f t="shared" si="7"/>
        <v>2.3701981621070618</v>
      </c>
      <c r="AQ10" s="157">
        <f t="shared" si="8"/>
        <v>2.3113364870552262</v>
      </c>
      <c r="AR10" s="157">
        <f t="shared" si="9"/>
        <v>2.5331995214428424</v>
      </c>
      <c r="AS10" s="157">
        <f t="shared" si="10"/>
        <v>2.6830646061021386</v>
      </c>
      <c r="AT10" s="157">
        <f t="shared" si="10"/>
        <v>2.6847863200621807</v>
      </c>
      <c r="AU10" s="157">
        <f t="shared" si="14"/>
        <v>2.7488971543337759</v>
      </c>
      <c r="AV10" s="157" t="str">
        <f t="shared" si="15"/>
        <v/>
      </c>
      <c r="AW10" s="52" t="str">
        <f t="shared" si="11"/>
        <v/>
      </c>
      <c r="AZ10"/>
    </row>
    <row r="11" spans="1:52" ht="20.100000000000001" customHeight="1" x14ac:dyDescent="0.25">
      <c r="A11" s="121" t="s">
        <v>77</v>
      </c>
      <c r="B11" s="117">
        <v>222013.68</v>
      </c>
      <c r="C11" s="154">
        <v>263893.25999999989</v>
      </c>
      <c r="D11" s="154">
        <v>299190.6300000003</v>
      </c>
      <c r="E11" s="154">
        <v>256106.34999999966</v>
      </c>
      <c r="F11" s="154">
        <v>230811.05</v>
      </c>
      <c r="G11" s="154">
        <v>216672.04999999973</v>
      </c>
      <c r="H11" s="154">
        <v>236802.16999999972</v>
      </c>
      <c r="I11" s="154">
        <v>260243.39000000019</v>
      </c>
      <c r="J11" s="154">
        <v>262127.07</v>
      </c>
      <c r="K11" s="154">
        <v>281547.48000000021</v>
      </c>
      <c r="L11" s="154">
        <v>229388.94999999992</v>
      </c>
      <c r="M11" s="154">
        <v>288153.1100000001</v>
      </c>
      <c r="N11" s="154">
        <v>278365.15000000031</v>
      </c>
      <c r="O11" s="119"/>
      <c r="P11" s="52" t="str">
        <f t="shared" si="12"/>
        <v/>
      </c>
      <c r="R11" s="109" t="s">
        <v>77</v>
      </c>
      <c r="S11" s="117">
        <v>47205.19600000004</v>
      </c>
      <c r="T11" s="154">
        <v>52842.769000000008</v>
      </c>
      <c r="U11" s="154">
        <v>54431.923000000046</v>
      </c>
      <c r="V11" s="154">
        <v>55981.48</v>
      </c>
      <c r="W11" s="154">
        <v>55053.410000000054</v>
      </c>
      <c r="X11" s="154">
        <v>55267.650999999962</v>
      </c>
      <c r="Y11" s="154">
        <v>56035.015999999938</v>
      </c>
      <c r="Z11" s="154">
        <v>66317.002000000022</v>
      </c>
      <c r="AA11" s="154">
        <v>64324.446000000004</v>
      </c>
      <c r="AB11" s="154">
        <v>68453.83000000006</v>
      </c>
      <c r="AC11" s="154">
        <v>58256.008000000045</v>
      </c>
      <c r="AD11" s="154">
        <v>77143.060999999987</v>
      </c>
      <c r="AE11" s="154">
        <v>76989.338999999964</v>
      </c>
      <c r="AF11" s="119"/>
      <c r="AG11" s="52" t="str">
        <f t="shared" si="13"/>
        <v/>
      </c>
      <c r="AI11" s="125">
        <f t="shared" si="0"/>
        <v>2.1262291584914967</v>
      </c>
      <c r="AJ11" s="157">
        <f t="shared" si="1"/>
        <v>2.002429656596763</v>
      </c>
      <c r="AK11" s="157">
        <f t="shared" si="2"/>
        <v>1.8193057382846511</v>
      </c>
      <c r="AL11" s="157">
        <f t="shared" si="3"/>
        <v>2.185868487837185</v>
      </c>
      <c r="AM11" s="157">
        <f t="shared" si="4"/>
        <v>2.3852155258597914</v>
      </c>
      <c r="AN11" s="157">
        <f t="shared" si="5"/>
        <v>2.5507512851796084</v>
      </c>
      <c r="AO11" s="157">
        <f t="shared" si="6"/>
        <v>2.366321896458973</v>
      </c>
      <c r="AP11" s="157">
        <f t="shared" si="7"/>
        <v>2.5482684497769559</v>
      </c>
      <c r="AQ11" s="157">
        <f t="shared" si="8"/>
        <v>2.4539413651554569</v>
      </c>
      <c r="AR11" s="157">
        <f t="shared" si="9"/>
        <v>2.4313423085868151</v>
      </c>
      <c r="AS11" s="157">
        <f t="shared" si="10"/>
        <v>2.5396170129380713</v>
      </c>
      <c r="AT11" s="157">
        <f t="shared" si="10"/>
        <v>2.6771552456955945</v>
      </c>
      <c r="AU11" s="157">
        <f t="shared" si="14"/>
        <v>2.7657678771929559</v>
      </c>
      <c r="AV11" s="157" t="str">
        <f t="shared" si="15"/>
        <v/>
      </c>
      <c r="AW11" s="52" t="str">
        <f t="shared" si="11"/>
        <v/>
      </c>
      <c r="AZ11"/>
    </row>
    <row r="12" spans="1:52" ht="20.100000000000001" customHeight="1" x14ac:dyDescent="0.25">
      <c r="A12" s="121" t="s">
        <v>78</v>
      </c>
      <c r="B12" s="117">
        <v>215680.73000000007</v>
      </c>
      <c r="C12" s="154">
        <v>298357.37000000005</v>
      </c>
      <c r="D12" s="154">
        <v>243274.90999999974</v>
      </c>
      <c r="E12" s="154">
        <v>242334.35000000021</v>
      </c>
      <c r="F12" s="154">
        <v>229301.40999999997</v>
      </c>
      <c r="G12" s="154">
        <v>227631.27999999985</v>
      </c>
      <c r="H12" s="154">
        <v>210795.03999999986</v>
      </c>
      <c r="I12" s="154">
        <v>279141.12000000017</v>
      </c>
      <c r="J12" s="154">
        <v>254074.62</v>
      </c>
      <c r="K12" s="154">
        <v>214797.02000000022</v>
      </c>
      <c r="L12" s="154">
        <v>270265.60999999958</v>
      </c>
      <c r="M12" s="154">
        <v>280199.61000000039</v>
      </c>
      <c r="N12" s="154">
        <v>255691.05999999982</v>
      </c>
      <c r="O12" s="119"/>
      <c r="P12" s="52" t="str">
        <f t="shared" si="12"/>
        <v/>
      </c>
      <c r="R12" s="109" t="s">
        <v>78</v>
      </c>
      <c r="S12" s="117">
        <v>45837.497000000039</v>
      </c>
      <c r="T12" s="154">
        <v>51105.701000000001</v>
      </c>
      <c r="U12" s="154">
        <v>50899.00499999999</v>
      </c>
      <c r="V12" s="154">
        <v>50438.382000000049</v>
      </c>
      <c r="W12" s="154">
        <v>52151.921999999926</v>
      </c>
      <c r="X12" s="154">
        <v>56091.163000000008</v>
      </c>
      <c r="Y12" s="154">
        <v>52714.073000000055</v>
      </c>
      <c r="Z12" s="154">
        <v>64528.730000000025</v>
      </c>
      <c r="AA12" s="154">
        <v>62742.375</v>
      </c>
      <c r="AB12" s="154">
        <v>55571.388000000043</v>
      </c>
      <c r="AC12" s="154">
        <v>66351.210999999865</v>
      </c>
      <c r="AD12" s="154">
        <v>74866.905999999974</v>
      </c>
      <c r="AE12" s="154">
        <v>70372.333999999944</v>
      </c>
      <c r="AF12" s="119"/>
      <c r="AG12" s="52" t="str">
        <f t="shared" si="13"/>
        <v/>
      </c>
      <c r="AI12" s="125">
        <f t="shared" si="0"/>
        <v>2.1252476751168277</v>
      </c>
      <c r="AJ12" s="157">
        <f t="shared" si="1"/>
        <v>1.7129022487361378</v>
      </c>
      <c r="AK12" s="157">
        <f t="shared" si="2"/>
        <v>2.0922422702776888</v>
      </c>
      <c r="AL12" s="157">
        <f t="shared" si="3"/>
        <v>2.0813550369561726</v>
      </c>
      <c r="AM12" s="157">
        <f t="shared" si="4"/>
        <v>2.2743829617096525</v>
      </c>
      <c r="AN12" s="157">
        <f t="shared" si="5"/>
        <v>2.4641236916121563</v>
      </c>
      <c r="AO12" s="157">
        <f t="shared" si="6"/>
        <v>2.5007264402426213</v>
      </c>
      <c r="AP12" s="157">
        <f t="shared" si="7"/>
        <v>2.3116884391665402</v>
      </c>
      <c r="AQ12" s="157">
        <f t="shared" si="8"/>
        <v>2.469446771188716</v>
      </c>
      <c r="AR12" s="157">
        <f t="shared" si="9"/>
        <v>2.5871582389737058</v>
      </c>
      <c r="AS12" s="157">
        <f t="shared" si="10"/>
        <v>2.4550371392053902</v>
      </c>
      <c r="AT12" s="157">
        <f t="shared" si="10"/>
        <v>2.6719132835338306</v>
      </c>
      <c r="AU12" s="157">
        <f t="shared" si="14"/>
        <v>2.7522406923417657</v>
      </c>
      <c r="AV12" s="157" t="str">
        <f t="shared" si="15"/>
        <v/>
      </c>
      <c r="AW12" s="52" t="str">
        <f t="shared" si="11"/>
        <v/>
      </c>
      <c r="AZ12"/>
    </row>
    <row r="13" spans="1:52" ht="20.100000000000001" customHeight="1" x14ac:dyDescent="0.25">
      <c r="A13" s="121" t="s">
        <v>79</v>
      </c>
      <c r="B13" s="117">
        <v>248639.30000000008</v>
      </c>
      <c r="C13" s="154">
        <v>301296.24000000011</v>
      </c>
      <c r="D13" s="154">
        <v>302219.03000000003</v>
      </c>
      <c r="E13" s="154">
        <v>271364.13999999984</v>
      </c>
      <c r="F13" s="154">
        <v>280219.00999999989</v>
      </c>
      <c r="G13" s="154">
        <v>268822.42000000004</v>
      </c>
      <c r="H13" s="154">
        <v>250739.99</v>
      </c>
      <c r="I13" s="154">
        <v>253691.20000000013</v>
      </c>
      <c r="J13" s="154">
        <v>257419.71</v>
      </c>
      <c r="K13" s="154">
        <v>275641.55999999971</v>
      </c>
      <c r="L13" s="154">
        <v>333531.0900000002</v>
      </c>
      <c r="M13" s="154">
        <v>285935.8</v>
      </c>
      <c r="N13" s="154">
        <v>297240.11</v>
      </c>
      <c r="O13" s="119"/>
      <c r="P13" s="52" t="str">
        <f t="shared" si="12"/>
        <v/>
      </c>
      <c r="R13" s="109" t="s">
        <v>79</v>
      </c>
      <c r="S13" s="117">
        <v>54364.509000000027</v>
      </c>
      <c r="T13" s="154">
        <v>59788.318999999996</v>
      </c>
      <c r="U13" s="154">
        <v>62714.63899999993</v>
      </c>
      <c r="V13" s="154">
        <v>65018.055000000037</v>
      </c>
      <c r="W13" s="154">
        <v>69122.01800000004</v>
      </c>
      <c r="X13" s="154">
        <v>69013.110000000117</v>
      </c>
      <c r="Y13" s="154">
        <v>62444.103999999985</v>
      </c>
      <c r="Z13" s="154">
        <v>64721.649999999972</v>
      </c>
      <c r="AA13" s="154">
        <v>68976.123999999996</v>
      </c>
      <c r="AB13" s="154">
        <v>78608.732000000018</v>
      </c>
      <c r="AC13" s="154">
        <v>87158.587</v>
      </c>
      <c r="AD13" s="154">
        <v>82708.234000000084</v>
      </c>
      <c r="AE13" s="154">
        <v>82208.223000000042</v>
      </c>
      <c r="AF13" s="119"/>
      <c r="AG13" s="52" t="str">
        <f t="shared" si="13"/>
        <v/>
      </c>
      <c r="AI13" s="125">
        <f t="shared" si="0"/>
        <v>2.1864809384518056</v>
      </c>
      <c r="AJ13" s="157">
        <f t="shared" si="1"/>
        <v>1.9843699011975713</v>
      </c>
      <c r="AK13" s="157">
        <f t="shared" si="2"/>
        <v>2.0751386502696381</v>
      </c>
      <c r="AL13" s="157">
        <f t="shared" si="3"/>
        <v>2.3959707793373171</v>
      </c>
      <c r="AM13" s="157">
        <f t="shared" si="4"/>
        <v>2.4667140890976693</v>
      </c>
      <c r="AN13" s="157">
        <f t="shared" si="5"/>
        <v>2.5672378814237335</v>
      </c>
      <c r="AO13" s="157">
        <f t="shared" si="6"/>
        <v>2.490392697231901</v>
      </c>
      <c r="AP13" s="157">
        <f t="shared" si="7"/>
        <v>2.5511980707253517</v>
      </c>
      <c r="AQ13" s="157">
        <f t="shared" si="8"/>
        <v>2.6795199171034727</v>
      </c>
      <c r="AR13" s="157">
        <f t="shared" si="9"/>
        <v>2.8518461439559442</v>
      </c>
      <c r="AS13" s="157">
        <f t="shared" si="10"/>
        <v>2.6132072725214295</v>
      </c>
      <c r="AT13" s="157">
        <f t="shared" si="10"/>
        <v>2.892545599396791</v>
      </c>
      <c r="AU13" s="157">
        <f t="shared" si="14"/>
        <v>2.7657176886389943</v>
      </c>
      <c r="AV13" s="157" t="str">
        <f t="shared" si="15"/>
        <v/>
      </c>
      <c r="AW13" s="52" t="str">
        <f t="shared" ref="AW13" si="16">IF(AV13="","",(AV13-AU13)/AU13)</f>
        <v/>
      </c>
      <c r="AZ13"/>
    </row>
    <row r="14" spans="1:52" ht="20.100000000000001" customHeight="1" x14ac:dyDescent="0.25">
      <c r="A14" s="121" t="s">
        <v>80</v>
      </c>
      <c r="B14" s="117">
        <v>188089.6999999999</v>
      </c>
      <c r="C14" s="154">
        <v>220263.89</v>
      </c>
      <c r="D14" s="154">
        <v>238438.41000000006</v>
      </c>
      <c r="E14" s="154">
        <v>192903.74999999985</v>
      </c>
      <c r="F14" s="154">
        <v>168311.4199999999</v>
      </c>
      <c r="G14" s="154">
        <v>186814.79000000024</v>
      </c>
      <c r="H14" s="154">
        <v>210170.4499999999</v>
      </c>
      <c r="I14" s="154">
        <v>215685.8899999999</v>
      </c>
      <c r="J14" s="154">
        <v>216097.52</v>
      </c>
      <c r="K14" s="154">
        <v>196206.75000000006</v>
      </c>
      <c r="L14" s="154">
        <v>214684.44000000015</v>
      </c>
      <c r="M14" s="154">
        <v>233437.76999999996</v>
      </c>
      <c r="N14" s="154">
        <v>252353.11999999968</v>
      </c>
      <c r="O14" s="119"/>
      <c r="P14" s="52" t="str">
        <f t="shared" si="12"/>
        <v/>
      </c>
      <c r="R14" s="109" t="s">
        <v>80</v>
      </c>
      <c r="S14" s="117">
        <v>39184.329000000012</v>
      </c>
      <c r="T14" s="154">
        <v>43186.20999999997</v>
      </c>
      <c r="U14" s="154">
        <v>48896.256000000016</v>
      </c>
      <c r="V14" s="154">
        <v>49231.409</v>
      </c>
      <c r="W14" s="154">
        <v>41790.908999999992</v>
      </c>
      <c r="X14" s="154">
        <v>45062.92500000001</v>
      </c>
      <c r="Y14" s="154">
        <v>49976.91399999999</v>
      </c>
      <c r="Z14" s="154">
        <v>51045.44799999996</v>
      </c>
      <c r="AA14" s="154">
        <v>55934.430999999997</v>
      </c>
      <c r="AB14" s="154">
        <v>52837.047999999988</v>
      </c>
      <c r="AC14" s="154">
        <v>57801.853999999985</v>
      </c>
      <c r="AD14" s="154">
        <v>60956.922999999952</v>
      </c>
      <c r="AE14" s="154">
        <v>70449.525000000081</v>
      </c>
      <c r="AF14" s="119"/>
      <c r="AG14" s="52" t="str">
        <f t="shared" si="13"/>
        <v/>
      </c>
      <c r="AI14" s="125">
        <f t="shared" si="0"/>
        <v>2.0832788291969222</v>
      </c>
      <c r="AJ14" s="157">
        <f t="shared" si="1"/>
        <v>1.9606577364996127</v>
      </c>
      <c r="AK14" s="157">
        <f t="shared" si="2"/>
        <v>2.0506870516373601</v>
      </c>
      <c r="AL14" s="157">
        <f t="shared" si="3"/>
        <v>2.5521229628765663</v>
      </c>
      <c r="AM14" s="157">
        <f t="shared" si="4"/>
        <v>2.4829514836248197</v>
      </c>
      <c r="AN14" s="157">
        <f t="shared" si="5"/>
        <v>2.412171166961671</v>
      </c>
      <c r="AO14" s="157">
        <f t="shared" si="6"/>
        <v>2.3779229668109867</v>
      </c>
      <c r="AP14" s="157">
        <f t="shared" si="7"/>
        <v>2.3666568081945454</v>
      </c>
      <c r="AQ14" s="157">
        <f t="shared" si="8"/>
        <v>2.5883883813196928</v>
      </c>
      <c r="AR14" s="157">
        <f t="shared" si="9"/>
        <v>2.692927129163496</v>
      </c>
      <c r="AS14" s="157">
        <f t="shared" si="10"/>
        <v>2.6924100321383304</v>
      </c>
      <c r="AT14" s="157">
        <f t="shared" si="10"/>
        <v>2.6112707896412806</v>
      </c>
      <c r="AU14" s="157">
        <f t="shared" si="14"/>
        <v>2.7917041406105927</v>
      </c>
      <c r="AV14" s="157" t="str">
        <f t="shared" si="15"/>
        <v/>
      </c>
      <c r="AW14" s="52" t="str">
        <f t="shared" ref="AW14" si="17">IF(AV14="","",(AV14-AU14)/AU14)</f>
        <v/>
      </c>
      <c r="AZ14"/>
    </row>
    <row r="15" spans="1:52" ht="20.100000000000001" customHeight="1" x14ac:dyDescent="0.25">
      <c r="A15" s="121" t="s">
        <v>81</v>
      </c>
      <c r="B15" s="117">
        <v>276286.43999999977</v>
      </c>
      <c r="C15" s="154">
        <v>291231.52999999991</v>
      </c>
      <c r="D15" s="154">
        <v>295760.24000000017</v>
      </c>
      <c r="E15" s="154">
        <v>290599.48999999982</v>
      </c>
      <c r="F15" s="154">
        <v>290227.67999999964</v>
      </c>
      <c r="G15" s="154">
        <v>248925.34999999977</v>
      </c>
      <c r="H15" s="154">
        <v>261926.87000000026</v>
      </c>
      <c r="I15" s="154">
        <v>267823.90999999992</v>
      </c>
      <c r="J15" s="154">
        <v>219687.75</v>
      </c>
      <c r="K15" s="154">
        <v>266084.85000000027</v>
      </c>
      <c r="L15" s="154">
        <v>301265.00000000035</v>
      </c>
      <c r="M15" s="154">
        <v>280354.0799999999</v>
      </c>
      <c r="N15" s="154">
        <v>304288.67000000033</v>
      </c>
      <c r="O15" s="119"/>
      <c r="P15" s="52" t="str">
        <f t="shared" si="12"/>
        <v/>
      </c>
      <c r="R15" s="109" t="s">
        <v>81</v>
      </c>
      <c r="S15" s="117">
        <v>64657.764999999978</v>
      </c>
      <c r="T15" s="154">
        <v>67014.460999999996</v>
      </c>
      <c r="U15" s="154">
        <v>62417.526999999995</v>
      </c>
      <c r="V15" s="154">
        <v>71596.117000000057</v>
      </c>
      <c r="W15" s="154">
        <v>76295.819000000003</v>
      </c>
      <c r="X15" s="154">
        <v>70793.574000000022</v>
      </c>
      <c r="Y15" s="154">
        <v>69809.002000000037</v>
      </c>
      <c r="Z15" s="154">
        <v>71866.597999999954</v>
      </c>
      <c r="AA15" s="154">
        <v>67502.441000000006</v>
      </c>
      <c r="AB15" s="154">
        <v>79059.753999999943</v>
      </c>
      <c r="AC15" s="154">
        <v>84581.715000000026</v>
      </c>
      <c r="AD15" s="154">
        <v>88913.320999999953</v>
      </c>
      <c r="AE15" s="154">
        <v>91291.892999999909</v>
      </c>
      <c r="AF15" s="119"/>
      <c r="AG15" s="52" t="str">
        <f t="shared" si="13"/>
        <v/>
      </c>
      <c r="AI15" s="125">
        <f t="shared" si="0"/>
        <v>2.3402438787802988</v>
      </c>
      <c r="AJ15" s="157">
        <f t="shared" si="1"/>
        <v>2.3010716250400503</v>
      </c>
      <c r="AK15" s="157">
        <f t="shared" si="2"/>
        <v>2.1104096683178226</v>
      </c>
      <c r="AL15" s="157">
        <f t="shared" si="3"/>
        <v>2.4637385633402213</v>
      </c>
      <c r="AM15" s="157">
        <f t="shared" si="4"/>
        <v>2.6288264096656837</v>
      </c>
      <c r="AN15" s="157">
        <f t="shared" si="5"/>
        <v>2.843968041021137</v>
      </c>
      <c r="AO15" s="157">
        <f t="shared" si="6"/>
        <v>2.6652096442033595</v>
      </c>
      <c r="AP15" s="157">
        <f t="shared" si="7"/>
        <v>2.6833525804324183</v>
      </c>
      <c r="AQ15" s="157">
        <f t="shared" si="8"/>
        <v>3.0726538461976149</v>
      </c>
      <c r="AR15" s="157">
        <f t="shared" si="9"/>
        <v>2.9712234274142202</v>
      </c>
      <c r="AS15" s="157">
        <f t="shared" si="10"/>
        <v>2.8075519891125729</v>
      </c>
      <c r="AT15" s="157">
        <f t="shared" si="10"/>
        <v>3.1714652057141453</v>
      </c>
      <c r="AU15" s="157">
        <f t="shared" si="14"/>
        <v>3.0001739138036196</v>
      </c>
      <c r="AV15" s="157" t="str">
        <f t="shared" si="15"/>
        <v/>
      </c>
      <c r="AW15" s="52" t="str">
        <f t="shared" ref="AW15" si="18">IF(AV15="","",(AV15-AU15)/AU15)</f>
        <v/>
      </c>
      <c r="AZ15"/>
    </row>
    <row r="16" spans="1:52" ht="20.100000000000001" customHeight="1" x14ac:dyDescent="0.25">
      <c r="A16" s="121" t="s">
        <v>82</v>
      </c>
      <c r="B16" s="117">
        <v>218413.52999999985</v>
      </c>
      <c r="C16" s="154">
        <v>269385.36999999994</v>
      </c>
      <c r="D16" s="154">
        <v>357795.17000000092</v>
      </c>
      <c r="E16" s="154">
        <v>308575.81999999948</v>
      </c>
      <c r="F16" s="154">
        <v>305395.48999999964</v>
      </c>
      <c r="G16" s="154">
        <v>278553.34999999945</v>
      </c>
      <c r="H16" s="154">
        <v>249519.28000000003</v>
      </c>
      <c r="I16" s="154">
        <v>311771.15999999992</v>
      </c>
      <c r="J16" s="154">
        <v>292724.18</v>
      </c>
      <c r="K16" s="154">
        <v>321608.53999999992</v>
      </c>
      <c r="L16" s="154">
        <v>322467.64999999991</v>
      </c>
      <c r="M16" s="154">
        <v>294277.01000000024</v>
      </c>
      <c r="N16" s="154">
        <v>300276.92000000016</v>
      </c>
      <c r="O16" s="119"/>
      <c r="P16" s="52" t="str">
        <f t="shared" si="12"/>
        <v/>
      </c>
      <c r="R16" s="109" t="s">
        <v>82</v>
      </c>
      <c r="S16" s="117">
        <v>62505.198999999993</v>
      </c>
      <c r="T16" s="154">
        <v>72259.178000000014</v>
      </c>
      <c r="U16" s="154">
        <v>85069.483999999968</v>
      </c>
      <c r="V16" s="154">
        <v>87588.735000000001</v>
      </c>
      <c r="W16" s="154">
        <v>89099.010000000038</v>
      </c>
      <c r="X16" s="154">
        <v>82030.592000000048</v>
      </c>
      <c r="Y16" s="154">
        <v>76031.939000000013</v>
      </c>
      <c r="Z16" s="154">
        <v>87843.296000000017</v>
      </c>
      <c r="AA16" s="154">
        <v>92024.978000000003</v>
      </c>
      <c r="AB16" s="154">
        <v>97269.096999999994</v>
      </c>
      <c r="AC16" s="154">
        <v>96078.873000000051</v>
      </c>
      <c r="AD16" s="154">
        <v>90636.669000000067</v>
      </c>
      <c r="AE16" s="154">
        <v>94955.076999999903</v>
      </c>
      <c r="AF16" s="119"/>
      <c r="AG16" s="52" t="str">
        <f t="shared" si="13"/>
        <v/>
      </c>
      <c r="AI16" s="125">
        <f t="shared" si="0"/>
        <v>2.8617823721817981</v>
      </c>
      <c r="AJ16" s="157">
        <f t="shared" si="1"/>
        <v>2.6823720233953323</v>
      </c>
      <c r="AK16" s="157">
        <f t="shared" si="2"/>
        <v>2.3776029173339523</v>
      </c>
      <c r="AL16" s="157">
        <f t="shared" si="3"/>
        <v>2.8384834236201706</v>
      </c>
      <c r="AM16" s="157">
        <f t="shared" si="4"/>
        <v>2.9174959328967214</v>
      </c>
      <c r="AN16" s="157">
        <f t="shared" si="5"/>
        <v>2.9448790330469983</v>
      </c>
      <c r="AO16" s="157">
        <f t="shared" si="6"/>
        <v>3.0471368384839841</v>
      </c>
      <c r="AP16" s="157">
        <f t="shared" si="7"/>
        <v>2.81755682597454</v>
      </c>
      <c r="AQ16" s="157">
        <f t="shared" si="8"/>
        <v>3.1437436429064385</v>
      </c>
      <c r="AR16" s="157">
        <f t="shared" si="9"/>
        <v>3.0244562846496557</v>
      </c>
      <c r="AS16" s="157">
        <f t="shared" si="10"/>
        <v>2.9794887332109155</v>
      </c>
      <c r="AT16" s="157">
        <f t="shared" si="10"/>
        <v>3.0799779092495196</v>
      </c>
      <c r="AU16" s="157">
        <f t="shared" si="14"/>
        <v>3.1622502655215676</v>
      </c>
      <c r="AV16" s="157" t="str">
        <f t="shared" si="15"/>
        <v/>
      </c>
      <c r="AW16" s="52" t="str">
        <f t="shared" ref="AW16" si="19">IF(AV16="","",(AV16-AU16)/AU16)</f>
        <v/>
      </c>
      <c r="AZ16"/>
    </row>
    <row r="17" spans="1:52" ht="20.100000000000001" customHeight="1" x14ac:dyDescent="0.25">
      <c r="A17" s="121" t="s">
        <v>83</v>
      </c>
      <c r="B17" s="117">
        <v>283992.13999999984</v>
      </c>
      <c r="C17" s="154">
        <v>340923.25</v>
      </c>
      <c r="D17" s="154">
        <v>307861.13000000047</v>
      </c>
      <c r="E17" s="154">
        <v>286413.15999999997</v>
      </c>
      <c r="F17" s="154">
        <v>274219.10999999993</v>
      </c>
      <c r="G17" s="154">
        <v>273526.25000000035</v>
      </c>
      <c r="H17" s="154">
        <v>315362.60000000033</v>
      </c>
      <c r="I17" s="154">
        <v>306231.50000000035</v>
      </c>
      <c r="J17" s="154">
        <v>274210.34999999998</v>
      </c>
      <c r="K17" s="154">
        <v>273617.80999999982</v>
      </c>
      <c r="L17" s="154">
        <v>319048.99000000063</v>
      </c>
      <c r="M17" s="154">
        <v>318333.36000000016</v>
      </c>
      <c r="N17" s="154">
        <v>340890.83000000101</v>
      </c>
      <c r="O17" s="119"/>
      <c r="P17" s="52" t="str">
        <f t="shared" si="12"/>
        <v/>
      </c>
      <c r="R17" s="109" t="s">
        <v>83</v>
      </c>
      <c r="S17" s="117">
        <v>75798.92399999997</v>
      </c>
      <c r="T17" s="154">
        <v>78510.058999999979</v>
      </c>
      <c r="U17" s="154">
        <v>82860.765000000043</v>
      </c>
      <c r="V17" s="154">
        <v>82287.181999999913</v>
      </c>
      <c r="W17" s="154">
        <v>81224.970999999918</v>
      </c>
      <c r="X17" s="154">
        <v>82936.982000000047</v>
      </c>
      <c r="Y17" s="154">
        <v>94068.771999999837</v>
      </c>
      <c r="Z17" s="154">
        <v>90812.540999999997</v>
      </c>
      <c r="AA17" s="154">
        <v>85853.54</v>
      </c>
      <c r="AB17" s="154">
        <v>81718.175000000017</v>
      </c>
      <c r="AC17" s="154">
        <v>93299.05299999984</v>
      </c>
      <c r="AD17" s="154">
        <v>97861.879000000015</v>
      </c>
      <c r="AE17" s="154">
        <v>104079.36</v>
      </c>
      <c r="AF17" s="119"/>
      <c r="AG17" s="52" t="str">
        <f t="shared" si="13"/>
        <v/>
      </c>
      <c r="AI17" s="125">
        <f t="shared" si="0"/>
        <v>2.669050065963094</v>
      </c>
      <c r="AJ17" s="157">
        <f t="shared" si="1"/>
        <v>2.3028660849619373</v>
      </c>
      <c r="AK17" s="157">
        <f t="shared" si="2"/>
        <v>2.6914981115024137</v>
      </c>
      <c r="AL17" s="157">
        <f t="shared" si="3"/>
        <v>2.8730237814491453</v>
      </c>
      <c r="AM17" s="157">
        <f t="shared" si="4"/>
        <v>2.9620463358662326</v>
      </c>
      <c r="AN17" s="157">
        <f t="shared" si="5"/>
        <v>3.0321397672069845</v>
      </c>
      <c r="AO17" s="157">
        <f t="shared" si="6"/>
        <v>2.9828765998250821</v>
      </c>
      <c r="AP17" s="157">
        <f t="shared" si="7"/>
        <v>2.9654866008232301</v>
      </c>
      <c r="AQ17" s="157">
        <f t="shared" si="8"/>
        <v>3.1309372530978496</v>
      </c>
      <c r="AR17" s="157">
        <f t="shared" si="9"/>
        <v>2.9865809904698848</v>
      </c>
      <c r="AS17" s="157">
        <f t="shared" si="10"/>
        <v>2.92428611041833</v>
      </c>
      <c r="AT17" s="157">
        <f t="shared" si="10"/>
        <v>3.0741948943082802</v>
      </c>
      <c r="AU17" s="157">
        <f t="shared" si="14"/>
        <v>3.0531581034315209</v>
      </c>
      <c r="AV17" s="157" t="str">
        <f t="shared" si="15"/>
        <v/>
      </c>
      <c r="AW17" s="52" t="str">
        <f t="shared" ref="AW17:AW18" si="20">IF(AV17="","",(AV17-AU17)/AU17)</f>
        <v/>
      </c>
      <c r="AZ17"/>
    </row>
    <row r="18" spans="1:52" ht="20.100000000000001" customHeight="1" thickBot="1" x14ac:dyDescent="0.3">
      <c r="A18" s="121" t="s">
        <v>84</v>
      </c>
      <c r="B18" s="117">
        <v>226068.2300000001</v>
      </c>
      <c r="C18" s="154">
        <v>257835.04999999996</v>
      </c>
      <c r="D18" s="154">
        <v>297135.57000000012</v>
      </c>
      <c r="E18" s="154">
        <v>191538.02999999988</v>
      </c>
      <c r="F18" s="154">
        <v>207146.76999999993</v>
      </c>
      <c r="G18" s="154">
        <v>199318.66999999981</v>
      </c>
      <c r="H18" s="154">
        <v>191845.38999999996</v>
      </c>
      <c r="I18" s="154">
        <v>240526.04000000004</v>
      </c>
      <c r="J18" s="154">
        <v>195141.51</v>
      </c>
      <c r="K18" s="154">
        <v>213937.46999999983</v>
      </c>
      <c r="L18" s="154">
        <v>227207.97000000003</v>
      </c>
      <c r="M18" s="154">
        <v>239927.22000000009</v>
      </c>
      <c r="N18" s="154">
        <v>215386.25999999989</v>
      </c>
      <c r="O18" s="119"/>
      <c r="P18" s="52" t="str">
        <f t="shared" si="12"/>
        <v/>
      </c>
      <c r="R18" s="109" t="s">
        <v>84</v>
      </c>
      <c r="S18" s="117">
        <v>50975.751000000069</v>
      </c>
      <c r="T18" s="154">
        <v>55476.897000000012</v>
      </c>
      <c r="U18" s="154">
        <v>59634.482000000025</v>
      </c>
      <c r="V18" s="154">
        <v>54113.734999999979</v>
      </c>
      <c r="W18" s="154">
        <v>57504.426999999996</v>
      </c>
      <c r="X18" s="154">
        <v>58105.801000000007</v>
      </c>
      <c r="Y18" s="154">
        <v>58962.415000000001</v>
      </c>
      <c r="Z18" s="154">
        <v>64051.424999999981</v>
      </c>
      <c r="AA18" s="154">
        <v>62214.675000000003</v>
      </c>
      <c r="AB18" s="154">
        <v>64766.222999999991</v>
      </c>
      <c r="AC18" s="154">
        <v>67694.932000000001</v>
      </c>
      <c r="AD18" s="154">
        <v>68116.868000000133</v>
      </c>
      <c r="AE18" s="154">
        <v>64968.541999999994</v>
      </c>
      <c r="AF18" s="119"/>
      <c r="AG18" s="52" t="str">
        <f t="shared" si="13"/>
        <v/>
      </c>
      <c r="AI18" s="125">
        <f t="shared" si="0"/>
        <v>2.2548834482403852</v>
      </c>
      <c r="AJ18" s="157">
        <f t="shared" si="1"/>
        <v>2.1516429593261281</v>
      </c>
      <c r="AK18" s="157">
        <f t="shared" si="2"/>
        <v>2.0069789019200899</v>
      </c>
      <c r="AL18" s="157">
        <f t="shared" si="3"/>
        <v>2.825221445579241</v>
      </c>
      <c r="AM18" s="157">
        <f t="shared" si="4"/>
        <v>2.7760233480831014</v>
      </c>
      <c r="AN18" s="157">
        <f t="shared" si="5"/>
        <v>2.9152211882609924</v>
      </c>
      <c r="AO18" s="157">
        <f t="shared" si="6"/>
        <v>3.0734340293504063</v>
      </c>
      <c r="AP18" s="157">
        <f t="shared" si="7"/>
        <v>2.6629725829269866</v>
      </c>
      <c r="AQ18" s="157">
        <f t="shared" si="8"/>
        <v>3.1881825143199927</v>
      </c>
      <c r="AR18" s="157">
        <f t="shared" si="9"/>
        <v>3.0273435971735125</v>
      </c>
      <c r="AS18" s="157">
        <f t="shared" si="10"/>
        <v>2.9794259417924462</v>
      </c>
      <c r="AT18" s="157">
        <f t="shared" si="10"/>
        <v>2.8390637794244484</v>
      </c>
      <c r="AU18" s="157">
        <f t="shared" si="14"/>
        <v>3.0163735606904556</v>
      </c>
      <c r="AV18" s="157" t="str">
        <f t="shared" si="15"/>
        <v/>
      </c>
      <c r="AW18" s="52" t="str">
        <f t="shared" si="20"/>
        <v/>
      </c>
      <c r="AZ18" s="105"/>
    </row>
    <row r="19" spans="1:52" ht="20.100000000000001" customHeight="1" thickBot="1" x14ac:dyDescent="0.3">
      <c r="A19" s="201" t="s">
        <v>73</v>
      </c>
      <c r="B19" s="167">
        <f>B7</f>
        <v>162618.44999999995</v>
      </c>
      <c r="C19" s="168">
        <f t="shared" ref="C19:O19" si="21">C7</f>
        <v>156534.06999999998</v>
      </c>
      <c r="D19" s="168">
        <f t="shared" si="21"/>
        <v>239190.1999999999</v>
      </c>
      <c r="E19" s="168">
        <f t="shared" si="21"/>
        <v>213768.74999999997</v>
      </c>
      <c r="F19" s="168">
        <f t="shared" si="21"/>
        <v>196345.2</v>
      </c>
      <c r="G19" s="168">
        <f t="shared" si="21"/>
        <v>183217.2099999999</v>
      </c>
      <c r="H19" s="168">
        <f t="shared" si="21"/>
        <v>164354.55999999982</v>
      </c>
      <c r="I19" s="168">
        <f t="shared" si="21"/>
        <v>192935.97999999986</v>
      </c>
      <c r="J19" s="168">
        <f t="shared" si="21"/>
        <v>211445.75</v>
      </c>
      <c r="K19" s="168">
        <f t="shared" si="21"/>
        <v>219278.33000000005</v>
      </c>
      <c r="L19" s="168">
        <f t="shared" si="21"/>
        <v>238978.52999999991</v>
      </c>
      <c r="M19" s="168">
        <f t="shared" si="21"/>
        <v>227977.60999999967</v>
      </c>
      <c r="N19" s="168">
        <f t="shared" si="21"/>
        <v>228321.50999999972</v>
      </c>
      <c r="O19" s="297">
        <f t="shared" si="21"/>
        <v>235506.2899999998</v>
      </c>
      <c r="P19" s="61">
        <f t="shared" si="12"/>
        <v>3.1467819216858262E-2</v>
      </c>
      <c r="Q19" s="171"/>
      <c r="R19" s="170"/>
      <c r="S19" s="167">
        <f>S7</f>
        <v>37448.925000000003</v>
      </c>
      <c r="T19" s="168">
        <f t="shared" ref="T19:AE19" si="22">T7</f>
        <v>38839.965999999986</v>
      </c>
      <c r="U19" s="168">
        <f t="shared" si="22"/>
        <v>43280.928999999975</v>
      </c>
      <c r="V19" s="168">
        <f t="shared" si="22"/>
        <v>45616.113000000012</v>
      </c>
      <c r="W19" s="168">
        <f t="shared" si="22"/>
        <v>47446.346999999972</v>
      </c>
      <c r="X19" s="168">
        <f t="shared" si="22"/>
        <v>44866.651000000042</v>
      </c>
      <c r="Y19" s="168">
        <f t="shared" si="22"/>
        <v>44731.008000000016</v>
      </c>
      <c r="Z19" s="168">
        <f t="shared" si="22"/>
        <v>48635.341000000037</v>
      </c>
      <c r="AA19" s="168">
        <f t="shared" si="22"/>
        <v>54050.858</v>
      </c>
      <c r="AB19" s="168">
        <f t="shared" si="22"/>
        <v>57478.924000000043</v>
      </c>
      <c r="AC19" s="168">
        <f t="shared" si="22"/>
        <v>63485.803999999982</v>
      </c>
      <c r="AD19" s="168">
        <f t="shared" si="22"/>
        <v>59844.614000000096</v>
      </c>
      <c r="AE19" s="168">
        <f t="shared" si="22"/>
        <v>63581.404999999999</v>
      </c>
      <c r="AF19" s="169">
        <f t="shared" ref="AF19" si="23">SUM(AF7:AF18)</f>
        <v>63131.420000000013</v>
      </c>
      <c r="AG19" s="61">
        <f t="shared" si="13"/>
        <v>-7.0773050705624707E-3</v>
      </c>
      <c r="AI19" s="172">
        <f t="shared" si="0"/>
        <v>2.3028706152346192</v>
      </c>
      <c r="AJ19" s="173">
        <f t="shared" si="1"/>
        <v>2.4812467982209876</v>
      </c>
      <c r="AK19" s="173">
        <f t="shared" si="2"/>
        <v>1.8094775204000828</v>
      </c>
      <c r="AL19" s="173">
        <f t="shared" si="3"/>
        <v>2.1338999736865198</v>
      </c>
      <c r="AM19" s="173">
        <f t="shared" si="4"/>
        <v>2.4164760330275441</v>
      </c>
      <c r="AN19" s="173">
        <f t="shared" si="5"/>
        <v>2.4488229571883595</v>
      </c>
      <c r="AO19" s="173">
        <f t="shared" si="6"/>
        <v>2.7216164857245251</v>
      </c>
      <c r="AP19" s="173">
        <f t="shared" si="7"/>
        <v>2.5208020297717444</v>
      </c>
      <c r="AQ19" s="173">
        <f t="shared" si="8"/>
        <v>2.5562518045408811</v>
      </c>
      <c r="AR19" s="173">
        <f t="shared" si="9"/>
        <v>2.6212769861937577</v>
      </c>
      <c r="AS19" s="173">
        <f t="shared" si="10"/>
        <v>2.6565484355435616</v>
      </c>
      <c r="AT19" s="173">
        <f t="shared" si="10"/>
        <v>2.6250215536517025</v>
      </c>
      <c r="AU19" s="173">
        <f t="shared" si="14"/>
        <v>2.7847312765231838</v>
      </c>
      <c r="AV19" s="156">
        <f>(AF19/O19)*10</f>
        <v>2.6806681044485083</v>
      </c>
      <c r="AW19" s="61">
        <f t="shared" ref="AW19:AW23" si="24">IF(AV19="","",(AV19-AU19)/AU19)</f>
        <v>-3.7369197147310115E-2</v>
      </c>
      <c r="AZ19" s="105"/>
    </row>
    <row r="20" spans="1:52" ht="20.100000000000001" customHeight="1" x14ac:dyDescent="0.25">
      <c r="A20" s="121" t="s">
        <v>85</v>
      </c>
      <c r="B20" s="117">
        <f>SUM(B7:B9)</f>
        <v>571934.28999999992</v>
      </c>
      <c r="C20" s="154">
        <f>SUM(C7:C9)</f>
        <v>600923.96</v>
      </c>
      <c r="D20" s="154">
        <f>SUM(D7:D9)</f>
        <v>775955.95</v>
      </c>
      <c r="E20" s="154">
        <f t="shared" ref="E20:L20" si="25">SUM(E7:E9)</f>
        <v>705578.6</v>
      </c>
      <c r="F20" s="154">
        <f t="shared" si="25"/>
        <v>632916.85000000009</v>
      </c>
      <c r="G20" s="154">
        <f t="shared" si="25"/>
        <v>633325.84999999986</v>
      </c>
      <c r="H20" s="154">
        <f t="shared" si="25"/>
        <v>600973.71999999986</v>
      </c>
      <c r="I20" s="154">
        <f t="shared" si="25"/>
        <v>621189.68999999983</v>
      </c>
      <c r="J20" s="154">
        <f t="shared" si="25"/>
        <v>700212.19</v>
      </c>
      <c r="K20" s="154">
        <f t="shared" si="25"/>
        <v>677164.05</v>
      </c>
      <c r="L20" s="154">
        <f t="shared" si="25"/>
        <v>711594.16999999958</v>
      </c>
      <c r="M20" s="154">
        <f t="shared" ref="M20:N20" si="26">SUM(M7:M9)</f>
        <v>777932.75999999954</v>
      </c>
      <c r="N20" s="154">
        <f t="shared" si="26"/>
        <v>761272.74999999988</v>
      </c>
      <c r="O20" s="119" t="str">
        <f>IF(O9="","",SUM(O7:O9))</f>
        <v/>
      </c>
      <c r="P20" s="61" t="str">
        <f t="shared" si="12"/>
        <v/>
      </c>
      <c r="R20" s="109" t="s">
        <v>85</v>
      </c>
      <c r="S20" s="117">
        <f t="shared" ref="S20:AC20" si="27">SUM(S7:S9)</f>
        <v>127825.96000000005</v>
      </c>
      <c r="T20" s="154">
        <f t="shared" si="27"/>
        <v>131829.77699999997</v>
      </c>
      <c r="U20" s="154">
        <f t="shared" si="27"/>
        <v>147637.00799999994</v>
      </c>
      <c r="V20" s="154">
        <f t="shared" si="27"/>
        <v>147798.02600000007</v>
      </c>
      <c r="W20" s="154">
        <f t="shared" si="27"/>
        <v>150261.35799999989</v>
      </c>
      <c r="X20" s="154">
        <f t="shared" si="27"/>
        <v>154060.902</v>
      </c>
      <c r="Y20" s="154">
        <f t="shared" si="27"/>
        <v>149616.23400000005</v>
      </c>
      <c r="Z20" s="154">
        <f t="shared" si="27"/>
        <v>163461.9059999999</v>
      </c>
      <c r="AA20" s="154">
        <f t="shared" si="27"/>
        <v>175986.76699999999</v>
      </c>
      <c r="AB20" s="154">
        <f t="shared" si="27"/>
        <v>179661.59399999992</v>
      </c>
      <c r="AC20" s="154">
        <f t="shared" si="27"/>
        <v>185422.15799999988</v>
      </c>
      <c r="AD20" s="154">
        <f t="shared" ref="AD20:AE20" si="28">SUM(AD7:AD9)</f>
        <v>208515.4380000002</v>
      </c>
      <c r="AE20" s="154">
        <f t="shared" si="28"/>
        <v>212153.67899999989</v>
      </c>
      <c r="AF20" s="119" t="str">
        <f>IF(AF9="","",SUM(AF7:AF9))</f>
        <v/>
      </c>
      <c r="AG20" s="61" t="str">
        <f t="shared" si="13"/>
        <v/>
      </c>
      <c r="AI20" s="124">
        <f t="shared" si="0"/>
        <v>2.2349763291863489</v>
      </c>
      <c r="AJ20" s="156">
        <f t="shared" si="1"/>
        <v>2.1937846678638007</v>
      </c>
      <c r="AK20" s="156">
        <f t="shared" si="2"/>
        <v>1.9026467675130263</v>
      </c>
      <c r="AL20" s="156">
        <f t="shared" si="3"/>
        <v>2.094706755562032</v>
      </c>
      <c r="AM20" s="156">
        <f t="shared" si="4"/>
        <v>2.3741089844582248</v>
      </c>
      <c r="AN20" s="156">
        <f t="shared" si="5"/>
        <v>2.4325693006214739</v>
      </c>
      <c r="AO20" s="156">
        <f t="shared" si="6"/>
        <v>2.4895636701052433</v>
      </c>
      <c r="AP20" s="156">
        <f t="shared" si="7"/>
        <v>2.6314330168615636</v>
      </c>
      <c r="AQ20" s="156">
        <f t="shared" si="8"/>
        <v>2.5133348078387496</v>
      </c>
      <c r="AR20" s="156">
        <f t="shared" si="9"/>
        <v>2.6531472543470063</v>
      </c>
      <c r="AS20" s="156">
        <f t="shared" si="10"/>
        <v>2.6057290210795294</v>
      </c>
      <c r="AT20" s="156">
        <f t="shared" si="10"/>
        <v>2.6803786743728382</v>
      </c>
      <c r="AU20" s="156">
        <f t="shared" si="14"/>
        <v>2.7868287548713639</v>
      </c>
      <c r="AV20" s="309" t="str">
        <f>IF(AF20="","",(AF20/O20)*10)</f>
        <v/>
      </c>
      <c r="AW20" s="61" t="str">
        <f t="shared" si="24"/>
        <v/>
      </c>
      <c r="AZ20" s="105"/>
    </row>
    <row r="21" spans="1:52" ht="20.100000000000001" customHeight="1" x14ac:dyDescent="0.25">
      <c r="A21" s="121" t="s">
        <v>86</v>
      </c>
      <c r="B21" s="117">
        <f>SUM(B10:B12)</f>
        <v>653030.27</v>
      </c>
      <c r="C21" s="154">
        <f>SUM(C10:C12)</f>
        <v>796751.14999999991</v>
      </c>
      <c r="D21" s="154">
        <f>SUM(D10:D12)</f>
        <v>787513.37999999966</v>
      </c>
      <c r="E21" s="154">
        <f t="shared" ref="E21:L21" si="29">SUM(E10:E12)</f>
        <v>793642.10999999975</v>
      </c>
      <c r="F21" s="154">
        <f t="shared" si="29"/>
        <v>677732</v>
      </c>
      <c r="G21" s="154">
        <f t="shared" si="29"/>
        <v>708901.94999999972</v>
      </c>
      <c r="H21" s="154">
        <f t="shared" si="29"/>
        <v>698966.54999999958</v>
      </c>
      <c r="I21" s="154">
        <f t="shared" si="29"/>
        <v>764650.08000000054</v>
      </c>
      <c r="J21" s="154">
        <f t="shared" si="29"/>
        <v>796480.04999999993</v>
      </c>
      <c r="K21" s="154">
        <f t="shared" si="29"/>
        <v>738948.75000000023</v>
      </c>
      <c r="L21" s="154">
        <f t="shared" si="29"/>
        <v>721584.67999999924</v>
      </c>
      <c r="M21" s="154">
        <f t="shared" ref="M21:N21" si="30">SUM(M10:M12)</f>
        <v>857827.72000000044</v>
      </c>
      <c r="N21" s="154">
        <f t="shared" si="30"/>
        <v>797463.42000000039</v>
      </c>
      <c r="O21" s="119" t="str">
        <f>IF(O12="","",SUM(O10:O12))</f>
        <v/>
      </c>
      <c r="P21" s="52" t="str">
        <f t="shared" si="12"/>
        <v/>
      </c>
      <c r="R21" s="109" t="s">
        <v>86</v>
      </c>
      <c r="S21" s="117">
        <f t="shared" ref="S21:AC21" si="31">SUM(S10:S12)</f>
        <v>139067.76800000004</v>
      </c>
      <c r="T21" s="154">
        <f t="shared" si="31"/>
        <v>148853.359</v>
      </c>
      <c r="U21" s="154">
        <f t="shared" si="31"/>
        <v>154274.67400000006</v>
      </c>
      <c r="V21" s="154">
        <f t="shared" si="31"/>
        <v>163160.30300000007</v>
      </c>
      <c r="W21" s="154">
        <f t="shared" si="31"/>
        <v>160986.291</v>
      </c>
      <c r="X21" s="154">
        <f t="shared" si="31"/>
        <v>173530.01899999991</v>
      </c>
      <c r="Y21" s="154">
        <f t="shared" si="31"/>
        <v>163064.24500000002</v>
      </c>
      <c r="Z21" s="154">
        <f t="shared" si="31"/>
        <v>184238.13600000006</v>
      </c>
      <c r="AA21" s="154">
        <f t="shared" si="31"/>
        <v>191848.58100000001</v>
      </c>
      <c r="AB21" s="154">
        <f t="shared" si="31"/>
        <v>185481.71500000003</v>
      </c>
      <c r="AC21" s="154">
        <f t="shared" si="31"/>
        <v>184152.50399999987</v>
      </c>
      <c r="AD21" s="154">
        <f t="shared" ref="AD21:AE21" si="32">SUM(AD10:AD12)</f>
        <v>229727.8189999999</v>
      </c>
      <c r="AE21" s="154">
        <f t="shared" si="32"/>
        <v>219769.60599999994</v>
      </c>
      <c r="AF21" s="119" t="str">
        <f>IF(AF12="","",SUM(AF10:AF12))</f>
        <v/>
      </c>
      <c r="AG21" s="52" t="str">
        <f t="shared" si="13"/>
        <v/>
      </c>
      <c r="AI21" s="125">
        <f t="shared" si="0"/>
        <v>2.1295761374124362</v>
      </c>
      <c r="AJ21" s="157">
        <f t="shared" si="1"/>
        <v>1.8682540841014164</v>
      </c>
      <c r="AK21" s="157">
        <f t="shared" si="2"/>
        <v>1.9590101948490086</v>
      </c>
      <c r="AL21" s="157">
        <f t="shared" si="3"/>
        <v>2.0558423115930697</v>
      </c>
      <c r="AM21" s="157">
        <f t="shared" si="4"/>
        <v>2.3753680068227561</v>
      </c>
      <c r="AN21" s="157">
        <f t="shared" si="5"/>
        <v>2.4478705270877024</v>
      </c>
      <c r="AO21" s="157">
        <f t="shared" si="6"/>
        <v>2.3329334572591511</v>
      </c>
      <c r="AP21" s="157">
        <f t="shared" si="7"/>
        <v>2.4094437549787471</v>
      </c>
      <c r="AQ21" s="157">
        <f t="shared" si="8"/>
        <v>2.4087054157853673</v>
      </c>
      <c r="AR21" s="157">
        <f t="shared" si="9"/>
        <v>2.5100754957634068</v>
      </c>
      <c r="AS21" s="157">
        <f t="shared" si="10"/>
        <v>2.5520567315813865</v>
      </c>
      <c r="AT21" s="157">
        <f t="shared" si="10"/>
        <v>2.6780181339908178</v>
      </c>
      <c r="AU21" s="157">
        <f t="shared" si="14"/>
        <v>2.7558581433114493</v>
      </c>
      <c r="AV21" s="295" t="str">
        <f t="shared" ref="AV21:AV23" si="33">IF(AF21="","",(AF21/O21)*10)</f>
        <v/>
      </c>
      <c r="AW21" s="52" t="str">
        <f t="shared" ref="AW21" si="34">IF(AV21="","",(AV21-AU21)/AU21)</f>
        <v/>
      </c>
      <c r="AZ21" s="105"/>
    </row>
    <row r="22" spans="1:52" ht="20.100000000000001" customHeight="1" x14ac:dyDescent="0.25">
      <c r="A22" s="121" t="s">
        <v>87</v>
      </c>
      <c r="B22" s="117">
        <f>SUM(B13:B15)</f>
        <v>713015.43999999971</v>
      </c>
      <c r="C22" s="154">
        <f>SUM(C13:C15)</f>
        <v>812791.66</v>
      </c>
      <c r="D22" s="154">
        <f>SUM(D13:D15)</f>
        <v>836417.68000000017</v>
      </c>
      <c r="E22" s="154">
        <f t="shared" ref="E22:L22" si="35">SUM(E13:E15)</f>
        <v>754867.37999999942</v>
      </c>
      <c r="F22" s="154">
        <f t="shared" si="35"/>
        <v>738758.1099999994</v>
      </c>
      <c r="G22" s="154">
        <f t="shared" si="35"/>
        <v>704562.56</v>
      </c>
      <c r="H22" s="154">
        <f t="shared" si="35"/>
        <v>722837.31000000017</v>
      </c>
      <c r="I22" s="154">
        <f t="shared" si="35"/>
        <v>737201</v>
      </c>
      <c r="J22" s="154">
        <f t="shared" si="35"/>
        <v>693204.98</v>
      </c>
      <c r="K22" s="154">
        <f t="shared" si="35"/>
        <v>737933.16</v>
      </c>
      <c r="L22" s="154">
        <f t="shared" si="35"/>
        <v>849480.53000000073</v>
      </c>
      <c r="M22" s="154">
        <f t="shared" ref="M22:N22" si="36">SUM(M13:M15)</f>
        <v>799727.64999999991</v>
      </c>
      <c r="N22" s="154">
        <f t="shared" si="36"/>
        <v>853881.89999999991</v>
      </c>
      <c r="O22" s="119" t="str">
        <f>IF(O15="","",SUM(O13:O15))</f>
        <v/>
      </c>
      <c r="P22" s="52" t="str">
        <f t="shared" si="12"/>
        <v/>
      </c>
      <c r="R22" s="109" t="s">
        <v>87</v>
      </c>
      <c r="S22" s="117">
        <f t="shared" ref="S22:AC22" si="37">SUM(S13:S15)</f>
        <v>158206.60300000003</v>
      </c>
      <c r="T22" s="154">
        <f t="shared" si="37"/>
        <v>169988.98999999996</v>
      </c>
      <c r="U22" s="154">
        <f t="shared" si="37"/>
        <v>174028.42199999993</v>
      </c>
      <c r="V22" s="154">
        <f t="shared" si="37"/>
        <v>185845.58100000009</v>
      </c>
      <c r="W22" s="154">
        <f t="shared" si="37"/>
        <v>187208.74600000004</v>
      </c>
      <c r="X22" s="154">
        <f t="shared" si="37"/>
        <v>184869.60900000014</v>
      </c>
      <c r="Y22" s="154">
        <f t="shared" si="37"/>
        <v>182230.02000000002</v>
      </c>
      <c r="Z22" s="154">
        <f t="shared" si="37"/>
        <v>187633.69599999988</v>
      </c>
      <c r="AA22" s="154">
        <f t="shared" si="37"/>
        <v>192412.99599999998</v>
      </c>
      <c r="AB22" s="154">
        <f t="shared" si="37"/>
        <v>210505.53399999993</v>
      </c>
      <c r="AC22" s="154">
        <f t="shared" si="37"/>
        <v>229542.15600000002</v>
      </c>
      <c r="AD22" s="154">
        <f t="shared" ref="AD22:AE22" si="38">SUM(AD13:AD15)</f>
        <v>232578.478</v>
      </c>
      <c r="AE22" s="154">
        <f t="shared" si="38"/>
        <v>243949.64100000006</v>
      </c>
      <c r="AF22" s="119" t="str">
        <f>IF(AF15="","",SUM(AF13:AF15))</f>
        <v/>
      </c>
      <c r="AG22" s="52" t="str">
        <f t="shared" si="13"/>
        <v/>
      </c>
      <c r="AI22" s="125">
        <f t="shared" si="0"/>
        <v>2.2188383886890319</v>
      </c>
      <c r="AJ22" s="157">
        <f t="shared" si="1"/>
        <v>2.0914214351067524</v>
      </c>
      <c r="AK22" s="157">
        <f t="shared" si="2"/>
        <v>2.0806401653298372</v>
      </c>
      <c r="AL22" s="157">
        <f t="shared" si="3"/>
        <v>2.461963331890169</v>
      </c>
      <c r="AM22" s="157">
        <f t="shared" si="4"/>
        <v>2.5341007220888607</v>
      </c>
      <c r="AN22" s="157">
        <f t="shared" si="5"/>
        <v>2.6238920359321978</v>
      </c>
      <c r="AO22" s="157">
        <f t="shared" si="6"/>
        <v>2.5210378252334538</v>
      </c>
      <c r="AP22" s="157">
        <f t="shared" si="7"/>
        <v>2.5452176000846425</v>
      </c>
      <c r="AQ22" s="157">
        <f t="shared" si="8"/>
        <v>2.7757012940097461</v>
      </c>
      <c r="AR22" s="157">
        <f t="shared" si="9"/>
        <v>2.852636870255294</v>
      </c>
      <c r="AS22" s="157">
        <f t="shared" si="10"/>
        <v>2.7021473464494807</v>
      </c>
      <c r="AT22" s="157">
        <f t="shared" si="10"/>
        <v>2.9082210425011565</v>
      </c>
      <c r="AU22" s="157">
        <f t="shared" si="14"/>
        <v>2.856948261814662</v>
      </c>
      <c r="AV22" s="295" t="str">
        <f t="shared" si="33"/>
        <v/>
      </c>
      <c r="AW22" s="52" t="str">
        <f t="shared" ref="AW22" si="39">IF(AV22="","",(AV22-AU22)/AU22)</f>
        <v/>
      </c>
      <c r="AZ22" s="105"/>
    </row>
    <row r="23" spans="1:52" ht="20.100000000000001" customHeight="1" thickBot="1" x14ac:dyDescent="0.3">
      <c r="A23" s="122" t="s">
        <v>88</v>
      </c>
      <c r="B23" s="196">
        <f>SUM(B16:B18)</f>
        <v>728473.89999999979</v>
      </c>
      <c r="C23" s="155">
        <f>SUM(C16:C18)</f>
        <v>868143.66999999981</v>
      </c>
      <c r="D23" s="155">
        <f>SUM(D16:D18)</f>
        <v>962791.87000000151</v>
      </c>
      <c r="E23" s="155">
        <f t="shared" ref="E23:L23" si="40">SUM(E16:E18)</f>
        <v>786527.00999999943</v>
      </c>
      <c r="F23" s="155">
        <f t="shared" si="40"/>
        <v>786761.36999999953</v>
      </c>
      <c r="G23" s="155">
        <f t="shared" si="40"/>
        <v>751398.26999999967</v>
      </c>
      <c r="H23" s="155">
        <f t="shared" si="40"/>
        <v>756727.27000000025</v>
      </c>
      <c r="I23" s="155">
        <f t="shared" si="40"/>
        <v>858528.7000000003</v>
      </c>
      <c r="J23" s="155">
        <f t="shared" si="40"/>
        <v>762076.04</v>
      </c>
      <c r="K23" s="155">
        <f t="shared" si="40"/>
        <v>809163.8199999996</v>
      </c>
      <c r="L23" s="155">
        <f t="shared" si="40"/>
        <v>868724.61000000057</v>
      </c>
      <c r="M23" s="155">
        <f t="shared" ref="M23:N23" si="41">SUM(M16:M18)</f>
        <v>852537.59000000043</v>
      </c>
      <c r="N23" s="155">
        <f t="shared" si="41"/>
        <v>856554.01000000106</v>
      </c>
      <c r="O23" s="123" t="str">
        <f>IF(O18="","",SUM(O16:O18))</f>
        <v/>
      </c>
      <c r="P23" s="55" t="str">
        <f t="shared" si="12"/>
        <v/>
      </c>
      <c r="R23" s="110" t="s">
        <v>88</v>
      </c>
      <c r="S23" s="196">
        <f t="shared" ref="S23:AC23" si="42">SUM(S16:S18)</f>
        <v>189279.87400000004</v>
      </c>
      <c r="T23" s="155">
        <f t="shared" si="42"/>
        <v>206246.13400000002</v>
      </c>
      <c r="U23" s="155">
        <f t="shared" si="42"/>
        <v>227564.73100000003</v>
      </c>
      <c r="V23" s="155">
        <f t="shared" si="42"/>
        <v>223989.65199999989</v>
      </c>
      <c r="W23" s="155">
        <f t="shared" si="42"/>
        <v>227828.40799999997</v>
      </c>
      <c r="X23" s="155">
        <f t="shared" si="42"/>
        <v>223073.37500000009</v>
      </c>
      <c r="Y23" s="155">
        <f t="shared" si="42"/>
        <v>229063.12599999984</v>
      </c>
      <c r="Z23" s="155">
        <f t="shared" si="42"/>
        <v>242707.26199999999</v>
      </c>
      <c r="AA23" s="155">
        <f t="shared" si="42"/>
        <v>240093.19299999997</v>
      </c>
      <c r="AB23" s="155">
        <f t="shared" si="42"/>
        <v>243753.495</v>
      </c>
      <c r="AC23" s="155">
        <f t="shared" si="42"/>
        <v>257072.85799999989</v>
      </c>
      <c r="AD23" s="155">
        <f t="shared" ref="AD23:AE23" si="43">SUM(AD16:AD18)</f>
        <v>256615.4160000002</v>
      </c>
      <c r="AE23" s="155">
        <f t="shared" si="43"/>
        <v>264002.97899999993</v>
      </c>
      <c r="AF23" s="123" t="str">
        <f>IF(AF18="","",SUM(AF16:AF18))</f>
        <v/>
      </c>
      <c r="AG23" s="55" t="str">
        <f t="shared" si="13"/>
        <v/>
      </c>
      <c r="AI23" s="126">
        <f>(S23/B23)*10</f>
        <v>2.5983068713923734</v>
      </c>
      <c r="AJ23" s="158">
        <f>(T23/C23)*10</f>
        <v>2.3757143100519302</v>
      </c>
      <c r="AK23" s="158">
        <f t="shared" ref="AK23:AT23" si="44">IF(U18="","",(U23/D23)*10)</f>
        <v>2.363592154138149</v>
      </c>
      <c r="AL23" s="158">
        <f t="shared" si="44"/>
        <v>2.8478316593348785</v>
      </c>
      <c r="AM23" s="158">
        <f t="shared" si="44"/>
        <v>2.895775220890676</v>
      </c>
      <c r="AN23" s="158">
        <f t="shared" si="44"/>
        <v>2.9687767979556323</v>
      </c>
      <c r="AO23" s="158">
        <f t="shared" si="44"/>
        <v>3.0270235404625998</v>
      </c>
      <c r="AP23" s="158">
        <f t="shared" si="44"/>
        <v>2.8270139600458304</v>
      </c>
      <c r="AQ23" s="158">
        <f t="shared" si="44"/>
        <v>3.1505149144959335</v>
      </c>
      <c r="AR23" s="158">
        <f t="shared" si="44"/>
        <v>3.012412183728137</v>
      </c>
      <c r="AS23" s="158">
        <f t="shared" si="44"/>
        <v>2.9591985197702608</v>
      </c>
      <c r="AT23" s="158">
        <f t="shared" si="44"/>
        <v>3.0100187840397759</v>
      </c>
      <c r="AU23" s="158">
        <f>IF(AE18="","",(AE23/N23)*10)</f>
        <v>3.0821521575738071</v>
      </c>
      <c r="AV23" s="310" t="str">
        <f t="shared" si="33"/>
        <v/>
      </c>
      <c r="AW23" s="55" t="str">
        <f t="shared" si="24"/>
        <v/>
      </c>
      <c r="AZ23" s="105"/>
    </row>
    <row r="24" spans="1:52" x14ac:dyDescent="0.25"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AZ24" s="105"/>
    </row>
    <row r="25" spans="1:52" ht="15.75" thickBot="1" x14ac:dyDescent="0.3">
      <c r="P25" s="107" t="s">
        <v>1</v>
      </c>
      <c r="AG25" s="287">
        <v>1000</v>
      </c>
      <c r="AW25" s="287" t="s">
        <v>47</v>
      </c>
      <c r="AZ25" s="105"/>
    </row>
    <row r="26" spans="1:52" ht="20.100000000000001" customHeight="1" x14ac:dyDescent="0.25">
      <c r="A26" s="337" t="s">
        <v>2</v>
      </c>
      <c r="B26" s="339" t="s">
        <v>72</v>
      </c>
      <c r="C26" s="333"/>
      <c r="D26" s="333"/>
      <c r="E26" s="333"/>
      <c r="F26" s="333"/>
      <c r="G26" s="333"/>
      <c r="H26" s="333"/>
      <c r="I26" s="333"/>
      <c r="J26" s="333"/>
      <c r="K26" s="333"/>
      <c r="L26" s="333"/>
      <c r="M26" s="333"/>
      <c r="N26" s="333"/>
      <c r="O26" s="334"/>
      <c r="P26" s="335" t="s">
        <v>133</v>
      </c>
      <c r="R26" s="340" t="s">
        <v>3</v>
      </c>
      <c r="S26" s="332" t="s">
        <v>72</v>
      </c>
      <c r="T26" s="333"/>
      <c r="U26" s="333"/>
      <c r="V26" s="333"/>
      <c r="W26" s="333"/>
      <c r="X26" s="333"/>
      <c r="Y26" s="333"/>
      <c r="Z26" s="333"/>
      <c r="AA26" s="333"/>
      <c r="AB26" s="333"/>
      <c r="AC26" s="333"/>
      <c r="AD26" s="333"/>
      <c r="AE26" s="333"/>
      <c r="AF26" s="334"/>
      <c r="AG26" s="335" t="s">
        <v>133</v>
      </c>
      <c r="AI26" s="332" t="s">
        <v>72</v>
      </c>
      <c r="AJ26" s="333"/>
      <c r="AK26" s="333"/>
      <c r="AL26" s="333"/>
      <c r="AM26" s="333"/>
      <c r="AN26" s="333"/>
      <c r="AO26" s="333"/>
      <c r="AP26" s="333"/>
      <c r="AQ26" s="333"/>
      <c r="AR26" s="333"/>
      <c r="AS26" s="333"/>
      <c r="AT26" s="333"/>
      <c r="AU26" s="333"/>
      <c r="AV26" s="334"/>
      <c r="AW26" s="335" t="str">
        <f>AG26</f>
        <v>D       2023/2022</v>
      </c>
      <c r="AZ26" s="105"/>
    </row>
    <row r="27" spans="1:52" ht="20.100000000000001" customHeight="1" thickBot="1" x14ac:dyDescent="0.3">
      <c r="A27" s="338"/>
      <c r="B27" s="99">
        <v>2010</v>
      </c>
      <c r="C27" s="135">
        <v>2011</v>
      </c>
      <c r="D27" s="135">
        <v>2012</v>
      </c>
      <c r="E27" s="135">
        <v>2013</v>
      </c>
      <c r="F27" s="135">
        <v>2014</v>
      </c>
      <c r="G27" s="135">
        <v>2015</v>
      </c>
      <c r="H27" s="135">
        <v>2016</v>
      </c>
      <c r="I27" s="133">
        <v>2017</v>
      </c>
      <c r="J27" s="176">
        <v>2018</v>
      </c>
      <c r="K27" s="135">
        <v>2019</v>
      </c>
      <c r="L27" s="265">
        <v>2020</v>
      </c>
      <c r="M27" s="265">
        <v>2021</v>
      </c>
      <c r="N27" s="265">
        <v>2022</v>
      </c>
      <c r="O27" s="133">
        <v>2023</v>
      </c>
      <c r="P27" s="336"/>
      <c r="R27" s="341"/>
      <c r="S27" s="25">
        <v>2010</v>
      </c>
      <c r="T27" s="135">
        <v>2011</v>
      </c>
      <c r="U27" s="135">
        <v>2012</v>
      </c>
      <c r="V27" s="135">
        <v>2013</v>
      </c>
      <c r="W27" s="135">
        <v>2014</v>
      </c>
      <c r="X27" s="135">
        <v>2015</v>
      </c>
      <c r="Y27" s="135">
        <v>2016</v>
      </c>
      <c r="Z27" s="135">
        <v>2017</v>
      </c>
      <c r="AA27" s="135">
        <v>2018</v>
      </c>
      <c r="AB27" s="135">
        <v>2019</v>
      </c>
      <c r="AC27" s="135">
        <v>2020</v>
      </c>
      <c r="AD27" s="135">
        <v>2021</v>
      </c>
      <c r="AE27" s="135">
        <v>2022</v>
      </c>
      <c r="AF27" s="133">
        <v>2023</v>
      </c>
      <c r="AG27" s="336"/>
      <c r="AI27" s="25">
        <v>2010</v>
      </c>
      <c r="AJ27" s="135">
        <v>2011</v>
      </c>
      <c r="AK27" s="135">
        <v>2012</v>
      </c>
      <c r="AL27" s="135">
        <v>2013</v>
      </c>
      <c r="AM27" s="135">
        <v>2014</v>
      </c>
      <c r="AN27" s="135">
        <v>2015</v>
      </c>
      <c r="AO27" s="135">
        <v>2016</v>
      </c>
      <c r="AP27" s="135">
        <v>2017</v>
      </c>
      <c r="AQ27" s="176">
        <v>2018</v>
      </c>
      <c r="AR27" s="135">
        <v>2019</v>
      </c>
      <c r="AS27" s="135">
        <v>2020</v>
      </c>
      <c r="AT27" s="135">
        <v>2021</v>
      </c>
      <c r="AU27" s="135">
        <v>2022</v>
      </c>
      <c r="AV27" s="133">
        <v>2023</v>
      </c>
      <c r="AW27" s="336"/>
      <c r="AZ27" s="105"/>
    </row>
    <row r="28" spans="1:52" ht="3" customHeight="1" thickBot="1" x14ac:dyDescent="0.3">
      <c r="A28" s="289" t="s">
        <v>89</v>
      </c>
      <c r="B28" s="288"/>
      <c r="C28" s="288"/>
      <c r="D28" s="288"/>
      <c r="E28" s="288"/>
      <c r="F28" s="288"/>
      <c r="G28" s="288"/>
      <c r="H28" s="288"/>
      <c r="I28" s="288"/>
      <c r="J28" s="288"/>
      <c r="K28" s="288"/>
      <c r="L28" s="288"/>
      <c r="M28" s="288"/>
      <c r="N28" s="288"/>
      <c r="O28" s="288"/>
      <c r="P28" s="290"/>
      <c r="R28" s="289"/>
      <c r="S28" s="291">
        <v>2010</v>
      </c>
      <c r="T28" s="291">
        <v>2011</v>
      </c>
      <c r="U28" s="291">
        <v>2012</v>
      </c>
      <c r="V28" s="291"/>
      <c r="W28" s="291"/>
      <c r="X28" s="291"/>
      <c r="Y28" s="291"/>
      <c r="Z28" s="291"/>
      <c r="AA28" s="288"/>
      <c r="AB28" s="288"/>
      <c r="AC28" s="288"/>
      <c r="AD28" s="288"/>
      <c r="AE28" s="288"/>
      <c r="AF28" s="291"/>
      <c r="AG28" s="292"/>
      <c r="AI28" s="291"/>
      <c r="AJ28" s="291"/>
      <c r="AK28" s="291"/>
      <c r="AL28" s="291"/>
      <c r="AM28" s="291"/>
      <c r="AN28" s="291"/>
      <c r="AO28" s="291"/>
      <c r="AP28" s="291"/>
      <c r="AQ28" s="291"/>
      <c r="AR28" s="291"/>
      <c r="AS28" s="291"/>
      <c r="AT28" s="291"/>
      <c r="AU28" s="291"/>
      <c r="AV28" s="291"/>
      <c r="AW28" s="290"/>
      <c r="AZ28" s="105"/>
    </row>
    <row r="29" spans="1:52" ht="20.100000000000001" customHeight="1" x14ac:dyDescent="0.25">
      <c r="A29" s="120" t="s">
        <v>73</v>
      </c>
      <c r="B29" s="115">
        <v>85580.320000000022</v>
      </c>
      <c r="C29" s="153">
        <v>80916.799999999988</v>
      </c>
      <c r="D29" s="153">
        <v>125346.10000000003</v>
      </c>
      <c r="E29" s="153">
        <v>120157.7999999999</v>
      </c>
      <c r="F29" s="153">
        <v>101957.16000000005</v>
      </c>
      <c r="G29" s="153">
        <v>91780.269999999946</v>
      </c>
      <c r="H29" s="153">
        <v>94208.579999999958</v>
      </c>
      <c r="I29" s="153">
        <v>96265.579999999973</v>
      </c>
      <c r="J29" s="153">
        <v>124755.04</v>
      </c>
      <c r="K29" s="153">
        <v>116531.85999999993</v>
      </c>
      <c r="L29" s="153">
        <v>101982.0299999999</v>
      </c>
      <c r="M29" s="153">
        <v>106330.94999999997</v>
      </c>
      <c r="N29" s="153">
        <v>99662.009999999951</v>
      </c>
      <c r="O29" s="112">
        <v>98513.139999999927</v>
      </c>
      <c r="P29" s="61">
        <f>IF(O29="","",(O29-N29)/N29)</f>
        <v>-1.1527662345963372E-2</v>
      </c>
      <c r="R29" s="109" t="s">
        <v>73</v>
      </c>
      <c r="S29" s="39">
        <v>23270.865999999998</v>
      </c>
      <c r="T29" s="153">
        <v>22495.121000000003</v>
      </c>
      <c r="U29" s="153">
        <v>24799.759999999984</v>
      </c>
      <c r="V29" s="153">
        <v>25615.480000000018</v>
      </c>
      <c r="W29" s="153">
        <v>29400.613000000012</v>
      </c>
      <c r="X29" s="153">
        <v>25803.076000000012</v>
      </c>
      <c r="Y29" s="153">
        <v>26846.136999999999</v>
      </c>
      <c r="Z29" s="153">
        <v>26379.177</v>
      </c>
      <c r="AA29" s="153">
        <v>31298.861000000001</v>
      </c>
      <c r="AB29" s="153">
        <v>31619.378999999994</v>
      </c>
      <c r="AC29" s="153">
        <v>28181.773000000012</v>
      </c>
      <c r="AD29" s="153">
        <v>29969.556000000044</v>
      </c>
      <c r="AE29" s="153">
        <v>27861.701000000008</v>
      </c>
      <c r="AF29" s="112">
        <v>28099.883000000005</v>
      </c>
      <c r="AG29" s="61">
        <f>(AF29-AE29)/AE29</f>
        <v>8.5487242864316498E-3</v>
      </c>
      <c r="AI29" s="197">
        <f t="shared" ref="AI29:AI38" si="45">(S29/B29)*10</f>
        <v>2.7191842704023532</v>
      </c>
      <c r="AJ29" s="156">
        <f t="shared" ref="AJ29:AJ38" si="46">(T29/C29)*10</f>
        <v>2.7800309700828514</v>
      </c>
      <c r="AK29" s="156">
        <f t="shared" ref="AK29:AK38" si="47">(U29/D29)*10</f>
        <v>1.9785027216642543</v>
      </c>
      <c r="AL29" s="156">
        <f t="shared" ref="AL29:AL38" si="48">(V29/E29)*10</f>
        <v>2.1318199900464254</v>
      </c>
      <c r="AM29" s="156">
        <f t="shared" ref="AM29:AM38" si="49">(W29/F29)*10</f>
        <v>2.8836241613634588</v>
      </c>
      <c r="AN29" s="156">
        <f t="shared" ref="AN29:AN38" si="50">(X29/G29)*10</f>
        <v>2.8113968285340656</v>
      </c>
      <c r="AO29" s="156">
        <f t="shared" ref="AO29:AO38" si="51">(Y29/H29)*10</f>
        <v>2.849648832409958</v>
      </c>
      <c r="AP29" s="156">
        <f t="shared" ref="AP29:AP38" si="52">(Z29/I29)*10</f>
        <v>2.7402501496381166</v>
      </c>
      <c r="AQ29" s="156">
        <f t="shared" ref="AQ29:AQ38" si="53">(AA29/J29)*10</f>
        <v>2.5088253749107055</v>
      </c>
      <c r="AR29" s="156">
        <f t="shared" ref="AR29:AR38" si="54">(AB29/K29)*10</f>
        <v>2.713367743379365</v>
      </c>
      <c r="AS29" s="156">
        <f t="shared" ref="AS29:AT38" si="55">(AC29/L29)*10</f>
        <v>2.7634057686437541</v>
      </c>
      <c r="AT29" s="156">
        <f t="shared" si="55"/>
        <v>2.8185167159702846</v>
      </c>
      <c r="AU29" s="156">
        <f>(AE29/N29)*10</f>
        <v>2.7956190127010307</v>
      </c>
      <c r="AV29" s="156">
        <f>(AF29/O29)*10</f>
        <v>2.8523994870125979</v>
      </c>
      <c r="AW29" s="61">
        <f t="shared" ref="AW29" si="56">IF(AV29="","",(AV29-AU29)/AU29)</f>
        <v>2.0310519442600244E-2</v>
      </c>
      <c r="AZ29" s="105"/>
    </row>
    <row r="30" spans="1:52" ht="20.100000000000001" customHeight="1" x14ac:dyDescent="0.25">
      <c r="A30" s="121" t="s">
        <v>74</v>
      </c>
      <c r="B30" s="117">
        <v>88844.739999999976</v>
      </c>
      <c r="C30" s="154">
        <v>127722.29999999996</v>
      </c>
      <c r="D30" s="154">
        <v>128469.03999999996</v>
      </c>
      <c r="E30" s="154">
        <v>149512.51999999999</v>
      </c>
      <c r="F30" s="154">
        <v>109776.64999999998</v>
      </c>
      <c r="G30" s="154">
        <v>98756.11</v>
      </c>
      <c r="H30" s="154">
        <v>114532.42999999993</v>
      </c>
      <c r="I30" s="154">
        <v>102519.81000000003</v>
      </c>
      <c r="J30" s="154">
        <v>148191.60999999999</v>
      </c>
      <c r="K30" s="154">
        <v>114647.40999999992</v>
      </c>
      <c r="L30" s="154">
        <v>104015.04000000004</v>
      </c>
      <c r="M30" s="154">
        <v>110889.24999999993</v>
      </c>
      <c r="N30" s="154">
        <v>107954.54000000001</v>
      </c>
      <c r="O30" s="119"/>
      <c r="P30" s="52" t="str">
        <f t="shared" ref="P30:P45" si="57">IF(O30="","",(O30-N30)/N30)</f>
        <v/>
      </c>
      <c r="R30" s="109" t="s">
        <v>74</v>
      </c>
      <c r="S30" s="19">
        <v>24769.378999999986</v>
      </c>
      <c r="T30" s="154">
        <v>26090.180999999997</v>
      </c>
      <c r="U30" s="154">
        <v>26845.964000000011</v>
      </c>
      <c r="V30" s="154">
        <v>29407.368999999981</v>
      </c>
      <c r="W30" s="154">
        <v>29868.044999999998</v>
      </c>
      <c r="X30" s="154">
        <v>27835.92599999997</v>
      </c>
      <c r="Y30" s="154">
        <v>29206.410000000018</v>
      </c>
      <c r="Z30" s="154">
        <v>26234.001999999982</v>
      </c>
      <c r="AA30" s="154">
        <v>31644.39</v>
      </c>
      <c r="AB30" s="154">
        <v>32055.040000000023</v>
      </c>
      <c r="AC30" s="154">
        <v>26905.675000000007</v>
      </c>
      <c r="AD30" s="154">
        <v>29964.09199999999</v>
      </c>
      <c r="AE30" s="154">
        <v>30841.535000000025</v>
      </c>
      <c r="AF30" s="119"/>
      <c r="AG30" s="52" t="str">
        <f>IF(AF30="","",(AF30-AE30)/AE30)</f>
        <v/>
      </c>
      <c r="AI30" s="198">
        <f t="shared" si="45"/>
        <v>2.7879398375187985</v>
      </c>
      <c r="AJ30" s="157">
        <f t="shared" si="46"/>
        <v>2.0427271510143492</v>
      </c>
      <c r="AK30" s="157">
        <f t="shared" si="47"/>
        <v>2.0896835533292704</v>
      </c>
      <c r="AL30" s="157">
        <f t="shared" si="48"/>
        <v>1.9668833753855519</v>
      </c>
      <c r="AM30" s="157">
        <f t="shared" si="49"/>
        <v>2.7208012815111413</v>
      </c>
      <c r="AN30" s="157">
        <f t="shared" si="50"/>
        <v>2.8186535496385967</v>
      </c>
      <c r="AO30" s="157">
        <f t="shared" si="51"/>
        <v>2.5500559099287456</v>
      </c>
      <c r="AP30" s="157">
        <f t="shared" si="52"/>
        <v>2.5589202711163801</v>
      </c>
      <c r="AQ30" s="157">
        <f t="shared" si="53"/>
        <v>2.135369876877645</v>
      </c>
      <c r="AR30" s="157">
        <f t="shared" si="54"/>
        <v>2.795967218099392</v>
      </c>
      <c r="AS30" s="157">
        <f t="shared" si="55"/>
        <v>2.5867100565456687</v>
      </c>
      <c r="AT30" s="157">
        <f t="shared" si="55"/>
        <v>2.702163825618805</v>
      </c>
      <c r="AU30" s="157">
        <f t="shared" ref="AU30:AU38" si="58">(AE30/N30)*10</f>
        <v>2.8569002285591716</v>
      </c>
      <c r="AV30" s="157" t="str">
        <f>IF(AF30="","",(AF30/O30)*10)</f>
        <v/>
      </c>
      <c r="AW30" s="52" t="str">
        <f t="shared" ref="AW30" si="59">IF(AV30="","",(AV30-AU30)/AU30)</f>
        <v/>
      </c>
      <c r="AZ30" s="105"/>
    </row>
    <row r="31" spans="1:52" ht="20.100000000000001" customHeight="1" x14ac:dyDescent="0.25">
      <c r="A31" s="121" t="s">
        <v>75</v>
      </c>
      <c r="B31" s="117">
        <v>163017.80000000002</v>
      </c>
      <c r="C31" s="154">
        <v>124161.32999999994</v>
      </c>
      <c r="D31" s="154">
        <v>181017.38999999993</v>
      </c>
      <c r="E31" s="154">
        <v>128321.88000000003</v>
      </c>
      <c r="F31" s="154">
        <v>109180.21999999993</v>
      </c>
      <c r="G31" s="154">
        <v>128703.72000000002</v>
      </c>
      <c r="H31" s="154">
        <v>167047.14999999997</v>
      </c>
      <c r="I31" s="154">
        <v>131035.77999999998</v>
      </c>
      <c r="J31" s="154">
        <v>136350.32999999999</v>
      </c>
      <c r="K31" s="154">
        <v>131403.34</v>
      </c>
      <c r="L31" s="154">
        <v>117972.88000000002</v>
      </c>
      <c r="M31" s="154">
        <v>154297.81000000003</v>
      </c>
      <c r="N31" s="154">
        <v>140955.29999999987</v>
      </c>
      <c r="O31" s="119"/>
      <c r="P31" s="52" t="str">
        <f t="shared" si="57"/>
        <v/>
      </c>
      <c r="R31" s="109" t="s">
        <v>75</v>
      </c>
      <c r="S31" s="19">
        <v>34176.324999999983</v>
      </c>
      <c r="T31" s="154">
        <v>30181.553999999996</v>
      </c>
      <c r="U31" s="154">
        <v>34669.633000000002</v>
      </c>
      <c r="V31" s="154">
        <v>29423.860999999994</v>
      </c>
      <c r="W31" s="154">
        <v>29544.088000000018</v>
      </c>
      <c r="X31" s="154">
        <v>34831.201999999983</v>
      </c>
      <c r="Y31" s="154">
        <v>34959.243999999999</v>
      </c>
      <c r="Z31" s="154">
        <v>36752.83499999997</v>
      </c>
      <c r="AA31" s="154">
        <v>36699.917000000001</v>
      </c>
      <c r="AB31" s="154">
        <v>35665.698999999964</v>
      </c>
      <c r="AC31" s="154">
        <v>30966.271999999997</v>
      </c>
      <c r="AD31" s="154">
        <v>41575.407999999974</v>
      </c>
      <c r="AE31" s="154">
        <v>38743.379000000023</v>
      </c>
      <c r="AF31" s="119"/>
      <c r="AG31" s="52" t="str">
        <f t="shared" ref="AG31:AG40" si="60">IF(AF31="","",(AF31-AE31)/AE31)</f>
        <v/>
      </c>
      <c r="AI31" s="198">
        <f t="shared" si="45"/>
        <v>2.0964781146598703</v>
      </c>
      <c r="AJ31" s="157">
        <f t="shared" si="46"/>
        <v>2.4308336581123937</v>
      </c>
      <c r="AK31" s="157">
        <f t="shared" si="47"/>
        <v>1.9152653234034593</v>
      </c>
      <c r="AL31" s="157">
        <f t="shared" si="48"/>
        <v>2.2929730300085991</v>
      </c>
      <c r="AM31" s="157">
        <f t="shared" si="49"/>
        <v>2.7059927155303445</v>
      </c>
      <c r="AN31" s="157">
        <f t="shared" si="50"/>
        <v>2.7063088774745574</v>
      </c>
      <c r="AO31" s="157">
        <f t="shared" si="51"/>
        <v>2.0927770392969895</v>
      </c>
      <c r="AP31" s="157">
        <f t="shared" si="52"/>
        <v>2.8047938509619263</v>
      </c>
      <c r="AQ31" s="157">
        <f t="shared" si="53"/>
        <v>2.691589892008329</v>
      </c>
      <c r="AR31" s="157">
        <f t="shared" si="54"/>
        <v>2.7142155595131729</v>
      </c>
      <c r="AS31" s="157">
        <f t="shared" si="55"/>
        <v>2.6248636127218381</v>
      </c>
      <c r="AT31" s="157">
        <f t="shared" si="55"/>
        <v>2.6944911272557897</v>
      </c>
      <c r="AU31" s="157">
        <f t="shared" si="58"/>
        <v>2.7486287496816408</v>
      </c>
      <c r="AV31" s="157" t="str">
        <f t="shared" ref="AV31:AV40" si="61">IF(AF31="","",(AF31/O31)*10)</f>
        <v/>
      </c>
      <c r="AW31" s="52" t="str">
        <f t="shared" ref="AW31" si="62">IF(AV31="","",(AV31-AU31)/AU31)</f>
        <v/>
      </c>
      <c r="AZ31" s="105"/>
    </row>
    <row r="32" spans="1:52" ht="20.100000000000001" customHeight="1" x14ac:dyDescent="0.25">
      <c r="A32" s="121" t="s">
        <v>76</v>
      </c>
      <c r="B32" s="117">
        <v>129054.22999999992</v>
      </c>
      <c r="C32" s="154">
        <v>143928.69999999998</v>
      </c>
      <c r="D32" s="154">
        <v>130551.29999999993</v>
      </c>
      <c r="E32" s="154">
        <v>168057.08999999997</v>
      </c>
      <c r="F32" s="154">
        <v>116200.55999999991</v>
      </c>
      <c r="G32" s="154">
        <v>126285.80000000003</v>
      </c>
      <c r="H32" s="154">
        <v>162799.5</v>
      </c>
      <c r="I32" s="154">
        <v>135156.71</v>
      </c>
      <c r="J32" s="154">
        <v>164204.01</v>
      </c>
      <c r="K32" s="154">
        <v>132405.87000000008</v>
      </c>
      <c r="L32" s="154">
        <v>104241.91999999998</v>
      </c>
      <c r="M32" s="154">
        <v>136765.19999999995</v>
      </c>
      <c r="N32" s="154">
        <v>133318.4399999998</v>
      </c>
      <c r="O32" s="119"/>
      <c r="P32" s="52" t="str">
        <f t="shared" si="57"/>
        <v/>
      </c>
      <c r="R32" s="109" t="s">
        <v>76</v>
      </c>
      <c r="S32" s="19">
        <v>29571.834999999992</v>
      </c>
      <c r="T32" s="154">
        <v>27556.182000000004</v>
      </c>
      <c r="U32" s="154">
        <v>27462.67</v>
      </c>
      <c r="V32" s="154">
        <v>33693.252999999975</v>
      </c>
      <c r="W32" s="154">
        <v>31434.276000000013</v>
      </c>
      <c r="X32" s="154">
        <v>35272.59899999998</v>
      </c>
      <c r="Y32" s="154">
        <v>32738.878999999994</v>
      </c>
      <c r="Z32" s="154">
        <v>32002.925999999999</v>
      </c>
      <c r="AA32" s="154">
        <v>37177.171999999999</v>
      </c>
      <c r="AB32" s="154">
        <v>34138.758999999991</v>
      </c>
      <c r="AC32" s="154">
        <v>27197.232999999986</v>
      </c>
      <c r="AD32" s="154">
        <v>36264.787000000062</v>
      </c>
      <c r="AE32" s="154">
        <v>35029.300000000032</v>
      </c>
      <c r="AF32" s="119"/>
      <c r="AG32" s="52" t="str">
        <f t="shared" si="60"/>
        <v/>
      </c>
      <c r="AI32" s="198">
        <f t="shared" si="45"/>
        <v>2.2914270225780289</v>
      </c>
      <c r="AJ32" s="157">
        <f t="shared" si="46"/>
        <v>1.9145717289185553</v>
      </c>
      <c r="AK32" s="157">
        <f t="shared" si="47"/>
        <v>2.1035922277296368</v>
      </c>
      <c r="AL32" s="157">
        <f t="shared" si="48"/>
        <v>2.004869476200021</v>
      </c>
      <c r="AM32" s="157">
        <f t="shared" si="49"/>
        <v>2.7051742263548508</v>
      </c>
      <c r="AN32" s="157">
        <f t="shared" si="50"/>
        <v>2.7930772105810764</v>
      </c>
      <c r="AO32" s="157">
        <f t="shared" si="51"/>
        <v>2.0109938298336294</v>
      </c>
      <c r="AP32" s="157">
        <f t="shared" si="52"/>
        <v>2.3678384891138591</v>
      </c>
      <c r="AQ32" s="157">
        <f t="shared" si="53"/>
        <v>2.2640842936783332</v>
      </c>
      <c r="AR32" s="157">
        <f t="shared" si="54"/>
        <v>2.578341806144997</v>
      </c>
      <c r="AS32" s="157">
        <f t="shared" si="55"/>
        <v>2.6090495071464521</v>
      </c>
      <c r="AT32" s="157">
        <f t="shared" si="55"/>
        <v>2.6516092544009791</v>
      </c>
      <c r="AU32" s="157">
        <f t="shared" si="58"/>
        <v>2.6274909907436723</v>
      </c>
      <c r="AV32" s="157" t="str">
        <f t="shared" si="61"/>
        <v/>
      </c>
      <c r="AW32" s="52" t="str">
        <f t="shared" ref="AW32" si="63">IF(AV32="","",(AV32-AU32)/AU32)</f>
        <v/>
      </c>
      <c r="AZ32" s="105"/>
    </row>
    <row r="33" spans="1:52" ht="20.100000000000001" customHeight="1" x14ac:dyDescent="0.25">
      <c r="A33" s="121" t="s">
        <v>77</v>
      </c>
      <c r="B33" s="117">
        <v>118132.11000000003</v>
      </c>
      <c r="C33" s="154">
        <v>147173.66999999995</v>
      </c>
      <c r="D33" s="154">
        <v>167545.44000000024</v>
      </c>
      <c r="E33" s="154">
        <v>131905.74000000005</v>
      </c>
      <c r="F33" s="154">
        <v>115807.50000000003</v>
      </c>
      <c r="G33" s="154">
        <v>114798.86000000002</v>
      </c>
      <c r="H33" s="154">
        <v>138304.09999999992</v>
      </c>
      <c r="I33" s="154">
        <v>134536.19999999998</v>
      </c>
      <c r="J33" s="154">
        <v>144042.04</v>
      </c>
      <c r="K33" s="154">
        <v>143487.67999999993</v>
      </c>
      <c r="L33" s="154">
        <v>113189.59999999996</v>
      </c>
      <c r="M33" s="154">
        <v>129682.74999999996</v>
      </c>
      <c r="N33" s="154">
        <v>130927.88999999997</v>
      </c>
      <c r="O33" s="119"/>
      <c r="P33" s="52" t="str">
        <f t="shared" si="57"/>
        <v/>
      </c>
      <c r="R33" s="109" t="s">
        <v>77</v>
      </c>
      <c r="S33" s="19">
        <v>29004.790999999972</v>
      </c>
      <c r="T33" s="154">
        <v>32396.498</v>
      </c>
      <c r="U33" s="154">
        <v>31705.719999999998</v>
      </c>
      <c r="V33" s="154">
        <v>31122.389999999996</v>
      </c>
      <c r="W33" s="154">
        <v>31058.100000000006</v>
      </c>
      <c r="X33" s="154">
        <v>31539.86900000001</v>
      </c>
      <c r="Y33" s="154">
        <v>33068.363999999994</v>
      </c>
      <c r="Z33" s="154">
        <v>35573.933999999957</v>
      </c>
      <c r="AA33" s="154">
        <v>34606.108999999997</v>
      </c>
      <c r="AB33" s="154">
        <v>36493.042000000009</v>
      </c>
      <c r="AC33" s="154">
        <v>28939.759999999998</v>
      </c>
      <c r="AD33" s="154">
        <v>35107.968000000023</v>
      </c>
      <c r="AE33" s="154">
        <v>34679.387000000024</v>
      </c>
      <c r="AF33" s="119"/>
      <c r="AG33" s="52" t="str">
        <f t="shared" si="60"/>
        <v/>
      </c>
      <c r="AI33" s="198">
        <f t="shared" si="45"/>
        <v>2.4552842575993914</v>
      </c>
      <c r="AJ33" s="157">
        <f t="shared" si="46"/>
        <v>2.2012427902355096</v>
      </c>
      <c r="AK33" s="157">
        <f t="shared" si="47"/>
        <v>1.8923654382954234</v>
      </c>
      <c r="AL33" s="157">
        <f t="shared" si="48"/>
        <v>2.3594416740317734</v>
      </c>
      <c r="AM33" s="157">
        <f t="shared" si="49"/>
        <v>2.6818729356906932</v>
      </c>
      <c r="AN33" s="157">
        <f t="shared" si="50"/>
        <v>2.7474026310017368</v>
      </c>
      <c r="AO33" s="157">
        <f t="shared" si="51"/>
        <v>2.3909894211379137</v>
      </c>
      <c r="AP33" s="157">
        <f t="shared" si="52"/>
        <v>2.6441904855347453</v>
      </c>
      <c r="AQ33" s="157">
        <f t="shared" si="53"/>
        <v>2.4025006171809284</v>
      </c>
      <c r="AR33" s="157">
        <f t="shared" si="54"/>
        <v>2.5432874794546838</v>
      </c>
      <c r="AS33" s="157">
        <f t="shared" si="55"/>
        <v>2.5567507968930014</v>
      </c>
      <c r="AT33" s="157">
        <f t="shared" si="55"/>
        <v>2.7072195800906469</v>
      </c>
      <c r="AU33" s="157">
        <f t="shared" si="58"/>
        <v>2.648739470253437</v>
      </c>
      <c r="AV33" s="157" t="str">
        <f t="shared" si="61"/>
        <v/>
      </c>
      <c r="AW33" s="52" t="str">
        <f t="shared" ref="AW33" si="64">IF(AV33="","",(AV33-AU33)/AU33)</f>
        <v/>
      </c>
      <c r="AZ33" s="105"/>
    </row>
    <row r="34" spans="1:52" ht="20.100000000000001" customHeight="1" x14ac:dyDescent="0.25">
      <c r="A34" s="121" t="s">
        <v>78</v>
      </c>
      <c r="B34" s="117">
        <v>135211.27999999997</v>
      </c>
      <c r="C34" s="154">
        <v>175317.34000000005</v>
      </c>
      <c r="D34" s="154">
        <v>118154.39000000004</v>
      </c>
      <c r="E34" s="154">
        <v>152399.24000000002</v>
      </c>
      <c r="F34" s="154">
        <v>114737.72999999998</v>
      </c>
      <c r="G34" s="154">
        <v>115427.66999999995</v>
      </c>
      <c r="H34" s="154">
        <v>126613.06000000001</v>
      </c>
      <c r="I34" s="154">
        <v>156897.32000000004</v>
      </c>
      <c r="J34" s="154">
        <v>146611.98000000001</v>
      </c>
      <c r="K34" s="154">
        <v>114891.16999999987</v>
      </c>
      <c r="L34" s="154">
        <v>131146.98999999996</v>
      </c>
      <c r="M34" s="154">
        <v>136351.87999999995</v>
      </c>
      <c r="N34" s="154">
        <v>121947.13</v>
      </c>
      <c r="O34" s="119"/>
      <c r="P34" s="52" t="str">
        <f t="shared" si="57"/>
        <v/>
      </c>
      <c r="R34" s="109" t="s">
        <v>78</v>
      </c>
      <c r="S34" s="19">
        <v>28421.635000000002</v>
      </c>
      <c r="T34" s="154">
        <v>31101.468000000008</v>
      </c>
      <c r="U34" s="154">
        <v>27821.58</v>
      </c>
      <c r="V34" s="154">
        <v>30041.770000000019</v>
      </c>
      <c r="W34" s="154">
        <v>29496.788000000015</v>
      </c>
      <c r="X34" s="154">
        <v>31068.588000000022</v>
      </c>
      <c r="Y34" s="154">
        <v>31963.873999999989</v>
      </c>
      <c r="Z34" s="154">
        <v>36419.877999999997</v>
      </c>
      <c r="AA34" s="154">
        <v>35474.750999999997</v>
      </c>
      <c r="AB34" s="154">
        <v>29960.277999999991</v>
      </c>
      <c r="AC34" s="154">
        <v>34243.893000000018</v>
      </c>
      <c r="AD34" s="154">
        <v>37052.935999999958</v>
      </c>
      <c r="AE34" s="154">
        <v>32135.183000000034</v>
      </c>
      <c r="AF34" s="119"/>
      <c r="AG34" s="52" t="str">
        <f t="shared" si="60"/>
        <v/>
      </c>
      <c r="AI34" s="198">
        <f t="shared" si="45"/>
        <v>2.1020165625234823</v>
      </c>
      <c r="AJ34" s="157">
        <f t="shared" si="46"/>
        <v>1.7740098041642658</v>
      </c>
      <c r="AK34" s="157">
        <f t="shared" si="47"/>
        <v>2.354680177351006</v>
      </c>
      <c r="AL34" s="157">
        <f t="shared" si="48"/>
        <v>1.9712545810595916</v>
      </c>
      <c r="AM34" s="157">
        <f t="shared" si="49"/>
        <v>2.5708010782503732</v>
      </c>
      <c r="AN34" s="157">
        <f t="shared" si="50"/>
        <v>2.691606613908089</v>
      </c>
      <c r="AO34" s="157">
        <f t="shared" si="51"/>
        <v>2.5245321454200687</v>
      </c>
      <c r="AP34" s="157">
        <f t="shared" si="52"/>
        <v>2.3212555829506831</v>
      </c>
      <c r="AQ34" s="157">
        <f t="shared" si="53"/>
        <v>2.4196352167128494</v>
      </c>
      <c r="AR34" s="157">
        <f t="shared" si="54"/>
        <v>2.6077093653063175</v>
      </c>
      <c r="AS34" s="157">
        <f t="shared" si="55"/>
        <v>2.6111078111666934</v>
      </c>
      <c r="AT34" s="157">
        <f t="shared" si="55"/>
        <v>2.7174495870537294</v>
      </c>
      <c r="AU34" s="157">
        <f t="shared" si="58"/>
        <v>2.6351733739039229</v>
      </c>
      <c r="AV34" s="157" t="str">
        <f t="shared" si="61"/>
        <v/>
      </c>
      <c r="AW34" s="52" t="str">
        <f t="shared" ref="AW34" si="65">IF(AV34="","",(AV34-AU34)/AU34)</f>
        <v/>
      </c>
      <c r="AZ34" s="105"/>
    </row>
    <row r="35" spans="1:52" ht="20.100000000000001" customHeight="1" x14ac:dyDescent="0.25">
      <c r="A35" s="121" t="s">
        <v>79</v>
      </c>
      <c r="B35" s="117">
        <v>127394.07999999993</v>
      </c>
      <c r="C35" s="154">
        <v>153173.20000000004</v>
      </c>
      <c r="D35" s="154">
        <v>157184.51</v>
      </c>
      <c r="E35" s="154">
        <v>153334.56</v>
      </c>
      <c r="F35" s="154">
        <v>127866.06000000003</v>
      </c>
      <c r="G35" s="154">
        <v>125620.06999999993</v>
      </c>
      <c r="H35" s="154">
        <v>136980</v>
      </c>
      <c r="I35" s="154">
        <v>143925.01</v>
      </c>
      <c r="J35" s="154">
        <v>137723</v>
      </c>
      <c r="K35" s="154">
        <v>141500.09</v>
      </c>
      <c r="L35" s="154">
        <v>149245.17000000007</v>
      </c>
      <c r="M35" s="154">
        <v>119980.09000000004</v>
      </c>
      <c r="N35" s="154">
        <v>131182.37000000005</v>
      </c>
      <c r="O35" s="119"/>
      <c r="P35" s="52" t="str">
        <f t="shared" si="57"/>
        <v/>
      </c>
      <c r="R35" s="109" t="s">
        <v>79</v>
      </c>
      <c r="S35" s="19">
        <v>32779.412000000004</v>
      </c>
      <c r="T35" s="154">
        <v>32399.374999999993</v>
      </c>
      <c r="U35" s="154">
        <v>32672.658999999996</v>
      </c>
      <c r="V35" s="154">
        <v>33859.816999999988</v>
      </c>
      <c r="W35" s="154">
        <v>36267.96699999999</v>
      </c>
      <c r="X35" s="154">
        <v>36630.704999999973</v>
      </c>
      <c r="Y35" s="154">
        <v>36275.366999999962</v>
      </c>
      <c r="Z35" s="154">
        <v>35138.28200000005</v>
      </c>
      <c r="AA35" s="154">
        <v>35499.514000000003</v>
      </c>
      <c r="AB35" s="154">
        <v>41925.194999999985</v>
      </c>
      <c r="AC35" s="154">
        <v>39852.698999999964</v>
      </c>
      <c r="AD35" s="154">
        <v>35007.287999999979</v>
      </c>
      <c r="AE35" s="154">
        <v>33897.717999999993</v>
      </c>
      <c r="AF35" s="119"/>
      <c r="AG35" s="52" t="str">
        <f t="shared" si="60"/>
        <v/>
      </c>
      <c r="AI35" s="198">
        <f t="shared" si="45"/>
        <v>2.5730718413288924</v>
      </c>
      <c r="AJ35" s="157">
        <f t="shared" si="46"/>
        <v>2.1152117341675951</v>
      </c>
      <c r="AK35" s="157">
        <f t="shared" si="47"/>
        <v>2.0786182429808124</v>
      </c>
      <c r="AL35" s="157">
        <f t="shared" si="48"/>
        <v>2.2082312689324564</v>
      </c>
      <c r="AM35" s="157">
        <f t="shared" si="49"/>
        <v>2.8364029516511247</v>
      </c>
      <c r="AN35" s="157">
        <f t="shared" si="50"/>
        <v>2.9159914494554884</v>
      </c>
      <c r="AO35" s="157">
        <f t="shared" si="51"/>
        <v>2.6482236092860245</v>
      </c>
      <c r="AP35" s="157">
        <f t="shared" si="52"/>
        <v>2.4414298807413699</v>
      </c>
      <c r="AQ35" s="157">
        <f t="shared" si="53"/>
        <v>2.5776024338708856</v>
      </c>
      <c r="AR35" s="157">
        <f t="shared" si="54"/>
        <v>2.962909422884465</v>
      </c>
      <c r="AS35" s="157">
        <f t="shared" si="55"/>
        <v>2.6702840031607016</v>
      </c>
      <c r="AT35" s="157">
        <f t="shared" si="55"/>
        <v>2.9177581046988688</v>
      </c>
      <c r="AU35" s="157">
        <f t="shared" si="58"/>
        <v>2.5840147574708383</v>
      </c>
      <c r="AV35" s="157" t="str">
        <f t="shared" si="61"/>
        <v/>
      </c>
      <c r="AW35" s="52" t="str">
        <f t="shared" ref="AW35" si="66">IF(AV35="","",(AV35-AU35)/AU35)</f>
        <v/>
      </c>
      <c r="AZ35" s="105"/>
    </row>
    <row r="36" spans="1:52" ht="20.100000000000001" customHeight="1" x14ac:dyDescent="0.25">
      <c r="A36" s="121" t="s">
        <v>80</v>
      </c>
      <c r="B36" s="117">
        <v>84144.9</v>
      </c>
      <c r="C36" s="154">
        <v>93566.699999999968</v>
      </c>
      <c r="D36" s="154">
        <v>109659.02</v>
      </c>
      <c r="E36" s="154">
        <v>85683.409999999989</v>
      </c>
      <c r="F36" s="154">
        <v>75119.589999999982</v>
      </c>
      <c r="G36" s="154">
        <v>77720.049999999974</v>
      </c>
      <c r="H36" s="154">
        <v>113987.73000000001</v>
      </c>
      <c r="I36" s="154">
        <v>109779.21999999999</v>
      </c>
      <c r="J36" s="154">
        <v>115223.08</v>
      </c>
      <c r="K36" s="154">
        <v>101102.37999999996</v>
      </c>
      <c r="L36" s="154">
        <v>89495.020000000019</v>
      </c>
      <c r="M36" s="154">
        <v>89788.39</v>
      </c>
      <c r="N36" s="154">
        <v>109777.58999999998</v>
      </c>
      <c r="O36" s="119"/>
      <c r="P36" s="52" t="str">
        <f t="shared" si="57"/>
        <v/>
      </c>
      <c r="R36" s="109" t="s">
        <v>80</v>
      </c>
      <c r="S36" s="19">
        <v>21851.23599999999</v>
      </c>
      <c r="T36" s="154">
        <v>23756.94100000001</v>
      </c>
      <c r="U36" s="154">
        <v>26722.863000000001</v>
      </c>
      <c r="V36" s="154">
        <v>25745.833000000013</v>
      </c>
      <c r="W36" s="154">
        <v>21196.857</v>
      </c>
      <c r="X36" s="154">
        <v>23742.381999999994</v>
      </c>
      <c r="Y36" s="154">
        <v>27458.442999999999</v>
      </c>
      <c r="Z36" s="154">
        <v>27213.074000000004</v>
      </c>
      <c r="AA36" s="154">
        <v>30488.754000000001</v>
      </c>
      <c r="AB36" s="154">
        <v>28270.806999999997</v>
      </c>
      <c r="AC36" s="154">
        <v>25817.175000000007</v>
      </c>
      <c r="AD36" s="154">
        <v>25658.437000000005</v>
      </c>
      <c r="AE36" s="154">
        <v>29136.84399999999</v>
      </c>
      <c r="AF36" s="119"/>
      <c r="AG36" s="52" t="str">
        <f t="shared" si="60"/>
        <v/>
      </c>
      <c r="AI36" s="198">
        <f t="shared" si="45"/>
        <v>2.596858038930463</v>
      </c>
      <c r="AJ36" s="157">
        <f t="shared" si="46"/>
        <v>2.5390380338304137</v>
      </c>
      <c r="AK36" s="157">
        <f t="shared" si="47"/>
        <v>2.4369051446930676</v>
      </c>
      <c r="AL36" s="157">
        <f t="shared" si="48"/>
        <v>3.0047628823362675</v>
      </c>
      <c r="AM36" s="157">
        <f t="shared" si="49"/>
        <v>2.8217482283915563</v>
      </c>
      <c r="AN36" s="157">
        <f t="shared" si="50"/>
        <v>3.0548593316653818</v>
      </c>
      <c r="AO36" s="157">
        <f t="shared" si="51"/>
        <v>2.4088946240090925</v>
      </c>
      <c r="AP36" s="157">
        <f t="shared" si="52"/>
        <v>2.4788911781300693</v>
      </c>
      <c r="AQ36" s="157">
        <f t="shared" si="53"/>
        <v>2.6460630977752024</v>
      </c>
      <c r="AR36" s="157">
        <f t="shared" si="54"/>
        <v>2.7962553403787336</v>
      </c>
      <c r="AS36" s="157">
        <f t="shared" si="55"/>
        <v>2.8847610738564002</v>
      </c>
      <c r="AT36" s="157">
        <f t="shared" si="55"/>
        <v>2.8576564297455391</v>
      </c>
      <c r="AU36" s="157">
        <f t="shared" si="58"/>
        <v>2.6541704914454756</v>
      </c>
      <c r="AV36" s="157" t="str">
        <f t="shared" si="61"/>
        <v/>
      </c>
      <c r="AW36" s="52" t="str">
        <f t="shared" ref="AW36" si="67">IF(AV36="","",(AV36-AU36)/AU36)</f>
        <v/>
      </c>
      <c r="AZ36" s="105"/>
    </row>
    <row r="37" spans="1:52" ht="20.100000000000001" customHeight="1" x14ac:dyDescent="0.25">
      <c r="A37" s="121" t="s">
        <v>81</v>
      </c>
      <c r="B37" s="117">
        <v>138558.80000000005</v>
      </c>
      <c r="C37" s="154">
        <v>155834.77000000008</v>
      </c>
      <c r="D37" s="154">
        <v>166910.12999999986</v>
      </c>
      <c r="E37" s="154">
        <v>141021.50999999992</v>
      </c>
      <c r="F37" s="154">
        <v>123949.06000000001</v>
      </c>
      <c r="G37" s="154">
        <v>108934.93999999996</v>
      </c>
      <c r="H37" s="154">
        <v>146959.93000000008</v>
      </c>
      <c r="I37" s="154">
        <v>147602.30999999997</v>
      </c>
      <c r="J37" s="154">
        <v>117229.17</v>
      </c>
      <c r="K37" s="154">
        <v>135705.82999999984</v>
      </c>
      <c r="L37" s="154">
        <v>125178.3499999999</v>
      </c>
      <c r="M37" s="154">
        <v>127375.36999999985</v>
      </c>
      <c r="N37" s="154">
        <v>120071.46000000012</v>
      </c>
      <c r="O37" s="119"/>
      <c r="P37" s="52" t="str">
        <f t="shared" si="57"/>
        <v/>
      </c>
      <c r="R37" s="109" t="s">
        <v>81</v>
      </c>
      <c r="S37" s="19">
        <v>36869.314999999995</v>
      </c>
      <c r="T37" s="154">
        <v>38144.778000000013</v>
      </c>
      <c r="U37" s="154">
        <v>35747.971000000005</v>
      </c>
      <c r="V37" s="154">
        <v>35405.063999999991</v>
      </c>
      <c r="W37" s="154">
        <v>39468.506000000016</v>
      </c>
      <c r="X37" s="154">
        <v>36656.012999999941</v>
      </c>
      <c r="Y37" s="154">
        <v>39730.441999999974</v>
      </c>
      <c r="Z37" s="154">
        <v>38905.268000000018</v>
      </c>
      <c r="AA37" s="154">
        <v>37110.972999999998</v>
      </c>
      <c r="AB37" s="154">
        <v>44437.182000000023</v>
      </c>
      <c r="AC37" s="154">
        <v>35516.305999999968</v>
      </c>
      <c r="AD37" s="154">
        <v>38379.319000000003</v>
      </c>
      <c r="AE37" s="154">
        <v>36616.153000000006</v>
      </c>
      <c r="AF37" s="119"/>
      <c r="AG37" s="52" t="str">
        <f t="shared" si="60"/>
        <v/>
      </c>
      <c r="AI37" s="198">
        <f t="shared" si="45"/>
        <v>2.6609147163514684</v>
      </c>
      <c r="AJ37" s="157">
        <f t="shared" si="46"/>
        <v>2.4477706740286518</v>
      </c>
      <c r="AK37" s="157">
        <f t="shared" si="47"/>
        <v>2.1417496349682335</v>
      </c>
      <c r="AL37" s="157">
        <f t="shared" si="48"/>
        <v>2.5106144445623939</v>
      </c>
      <c r="AM37" s="157">
        <f t="shared" si="49"/>
        <v>3.1842521435822113</v>
      </c>
      <c r="AN37" s="157">
        <f t="shared" si="50"/>
        <v>3.3649454435831103</v>
      </c>
      <c r="AO37" s="157">
        <f t="shared" si="51"/>
        <v>2.7034880868546924</v>
      </c>
      <c r="AP37" s="157">
        <f t="shared" si="52"/>
        <v>2.6358170139749189</v>
      </c>
      <c r="AQ37" s="157">
        <f t="shared" si="53"/>
        <v>3.1656773651131371</v>
      </c>
      <c r="AR37" s="157">
        <f t="shared" si="54"/>
        <v>3.2745226936823624</v>
      </c>
      <c r="AS37" s="157">
        <f t="shared" si="55"/>
        <v>2.8372562827357921</v>
      </c>
      <c r="AT37" s="157">
        <f t="shared" si="55"/>
        <v>3.0130879305787333</v>
      </c>
      <c r="AU37" s="157">
        <f t="shared" si="58"/>
        <v>3.0495300881658278</v>
      </c>
      <c r="AV37" s="157" t="str">
        <f t="shared" si="61"/>
        <v/>
      </c>
      <c r="AW37" s="52" t="str">
        <f t="shared" ref="AW37" si="68">IF(AV37="","",(AV37-AU37)/AU37)</f>
        <v/>
      </c>
      <c r="AZ37" s="105"/>
    </row>
    <row r="38" spans="1:52" ht="20.100000000000001" customHeight="1" x14ac:dyDescent="0.25">
      <c r="A38" s="121" t="s">
        <v>82</v>
      </c>
      <c r="B38" s="117">
        <v>122092.12999999996</v>
      </c>
      <c r="C38" s="154">
        <v>129989.20999999999</v>
      </c>
      <c r="D38" s="154">
        <v>213923.46999999977</v>
      </c>
      <c r="E38" s="154">
        <v>143278.98999999987</v>
      </c>
      <c r="F38" s="154">
        <v>142422.69000000009</v>
      </c>
      <c r="G38" s="154">
        <v>143940.27999999988</v>
      </c>
      <c r="H38" s="154">
        <v>138455.72000000012</v>
      </c>
      <c r="I38" s="154">
        <v>171460.04999999996</v>
      </c>
      <c r="J38" s="154">
        <v>167779.67</v>
      </c>
      <c r="K38" s="154">
        <v>161547.5199999999</v>
      </c>
      <c r="L38" s="154">
        <v>125255.67999999998</v>
      </c>
      <c r="M38" s="154">
        <v>127232.09000000001</v>
      </c>
      <c r="N38" s="154">
        <v>131271.85999999996</v>
      </c>
      <c r="O38" s="119"/>
      <c r="P38" s="52" t="str">
        <f t="shared" si="57"/>
        <v/>
      </c>
      <c r="R38" s="109" t="s">
        <v>82</v>
      </c>
      <c r="S38" s="19">
        <v>39727.941999999974</v>
      </c>
      <c r="T38" s="154">
        <v>40734.826999999983</v>
      </c>
      <c r="U38" s="154">
        <v>48266.111999999994</v>
      </c>
      <c r="V38" s="154">
        <v>48573.176999999916</v>
      </c>
      <c r="W38" s="154">
        <v>47199.009999999987</v>
      </c>
      <c r="X38" s="154">
        <v>49361.275999999947</v>
      </c>
      <c r="Y38" s="154">
        <v>45412.628000000033</v>
      </c>
      <c r="Z38" s="154">
        <v>51801.627999999968</v>
      </c>
      <c r="AA38" s="154">
        <v>54582.834000000003</v>
      </c>
      <c r="AB38" s="154">
        <v>54939.106999999975</v>
      </c>
      <c r="AC38" s="154">
        <v>39610.614999999998</v>
      </c>
      <c r="AD38" s="154">
        <v>40227.44400000004</v>
      </c>
      <c r="AE38" s="154">
        <v>41029.536999999997</v>
      </c>
      <c r="AF38" s="119"/>
      <c r="AG38" s="52" t="str">
        <f t="shared" si="60"/>
        <v/>
      </c>
      <c r="AI38" s="198">
        <f t="shared" si="45"/>
        <v>3.2539314368583776</v>
      </c>
      <c r="AJ38" s="157">
        <f t="shared" si="46"/>
        <v>3.1337083285605001</v>
      </c>
      <c r="AK38" s="157">
        <f t="shared" si="47"/>
        <v>2.2562326611474677</v>
      </c>
      <c r="AL38" s="157">
        <f t="shared" si="48"/>
        <v>3.3901116276712977</v>
      </c>
      <c r="AM38" s="157">
        <f t="shared" si="49"/>
        <v>3.3140091652530894</v>
      </c>
      <c r="AN38" s="157">
        <f t="shared" si="50"/>
        <v>3.4292885910740196</v>
      </c>
      <c r="AO38" s="157">
        <f t="shared" si="51"/>
        <v>3.2799387414257781</v>
      </c>
      <c r="AP38" s="157">
        <f t="shared" si="52"/>
        <v>3.0212068642228891</v>
      </c>
      <c r="AQ38" s="157">
        <f t="shared" si="53"/>
        <v>3.2532448061198354</v>
      </c>
      <c r="AR38" s="157">
        <f t="shared" si="54"/>
        <v>3.4008016340950329</v>
      </c>
      <c r="AS38" s="157">
        <f t="shared" si="55"/>
        <v>3.1623807399392989</v>
      </c>
      <c r="AT38" s="157">
        <f t="shared" si="55"/>
        <v>3.1617372629813776</v>
      </c>
      <c r="AU38" s="157">
        <f t="shared" si="58"/>
        <v>3.1255393958766193</v>
      </c>
      <c r="AV38" s="157" t="str">
        <f t="shared" si="61"/>
        <v/>
      </c>
      <c r="AW38" s="52" t="str">
        <f t="shared" ref="AW38" si="69">IF(AV38="","",(AV38-AU38)/AU38)</f>
        <v/>
      </c>
      <c r="AZ38" s="105"/>
    </row>
    <row r="39" spans="1:52" ht="20.100000000000001" customHeight="1" x14ac:dyDescent="0.25">
      <c r="A39" s="121" t="s">
        <v>83</v>
      </c>
      <c r="B39" s="117">
        <v>155283.11000000002</v>
      </c>
      <c r="C39" s="154">
        <v>190846.28999999995</v>
      </c>
      <c r="D39" s="154">
        <v>164476.10999999999</v>
      </c>
      <c r="E39" s="154">
        <v>155784.03000000006</v>
      </c>
      <c r="F39" s="154">
        <v>141171.96999999974</v>
      </c>
      <c r="G39" s="154">
        <v>154005.31000000008</v>
      </c>
      <c r="H39" s="154">
        <v>193124.43999999997</v>
      </c>
      <c r="I39" s="154">
        <v>201827.3900000001</v>
      </c>
      <c r="J39" s="154">
        <v>161829.70000000001</v>
      </c>
      <c r="K39" s="154">
        <v>150815.30999999974</v>
      </c>
      <c r="L39" s="154">
        <v>141955.05999999985</v>
      </c>
      <c r="M39" s="154">
        <v>153861.86999999994</v>
      </c>
      <c r="N39" s="154">
        <v>148556.75000000009</v>
      </c>
      <c r="O39" s="119"/>
      <c r="P39" s="52" t="str">
        <f t="shared" si="57"/>
        <v/>
      </c>
      <c r="R39" s="109" t="s">
        <v>83</v>
      </c>
      <c r="S39" s="19">
        <v>50334.872000000032</v>
      </c>
      <c r="T39" s="154">
        <v>48986.57900000002</v>
      </c>
      <c r="U39" s="154">
        <v>51362.042000000016</v>
      </c>
      <c r="V39" s="154">
        <v>51289.855999999963</v>
      </c>
      <c r="W39" s="154">
        <v>48284.936000000031</v>
      </c>
      <c r="X39" s="154">
        <v>53105.856999999989</v>
      </c>
      <c r="Y39" s="154">
        <v>59549.020999999986</v>
      </c>
      <c r="Z39" s="154">
        <v>59908.970000000067</v>
      </c>
      <c r="AA39" s="154">
        <v>53697.078000000001</v>
      </c>
      <c r="AB39" s="154">
        <v>48381.740000000013</v>
      </c>
      <c r="AC39" s="154">
        <v>43825.39899999999</v>
      </c>
      <c r="AD39" s="154">
        <v>46964.612000000016</v>
      </c>
      <c r="AE39" s="154">
        <v>46759.239999999991</v>
      </c>
      <c r="AF39" s="119"/>
      <c r="AG39" s="52" t="str">
        <f t="shared" si="60"/>
        <v/>
      </c>
      <c r="AI39" s="198">
        <f t="shared" ref="AI39:AJ45" si="70">(S39/B39)*10</f>
        <v>3.2414904621629503</v>
      </c>
      <c r="AJ39" s="157">
        <f t="shared" si="70"/>
        <v>2.5668080317411479</v>
      </c>
      <c r="AK39" s="157">
        <f t="shared" ref="AK39:AT41" si="71">IF(U39="","",(U39/D39)*10)</f>
        <v>3.1227660965473962</v>
      </c>
      <c r="AL39" s="157">
        <f t="shared" si="71"/>
        <v>3.2923693141074821</v>
      </c>
      <c r="AM39" s="157">
        <f t="shared" si="71"/>
        <v>3.4202920027254784</v>
      </c>
      <c r="AN39" s="157">
        <f t="shared" si="71"/>
        <v>3.4483133730908344</v>
      </c>
      <c r="AO39" s="157">
        <f t="shared" si="71"/>
        <v>3.0834533940913951</v>
      </c>
      <c r="AP39" s="157">
        <f t="shared" si="71"/>
        <v>2.9683270442133765</v>
      </c>
      <c r="AQ39" s="157">
        <f t="shared" si="71"/>
        <v>3.3181225695901304</v>
      </c>
      <c r="AR39" s="157">
        <f t="shared" si="71"/>
        <v>3.2080125021789963</v>
      </c>
      <c r="AS39" s="157">
        <f t="shared" si="71"/>
        <v>3.0872727608300847</v>
      </c>
      <c r="AT39" s="157">
        <f t="shared" si="71"/>
        <v>3.0523879633076105</v>
      </c>
      <c r="AU39" s="157">
        <f>IF(AE39="","",(AE39/N39)*10)</f>
        <v>3.147567512078715</v>
      </c>
      <c r="AV39" s="157" t="str">
        <f t="shared" si="61"/>
        <v/>
      </c>
      <c r="AW39" s="52" t="str">
        <f t="shared" ref="AW39" si="72">IF(AV39="","",(AV39-AU39)/AU39)</f>
        <v/>
      </c>
      <c r="AZ39" s="105"/>
    </row>
    <row r="40" spans="1:52" ht="20.100000000000001" customHeight="1" thickBot="1" x14ac:dyDescent="0.3">
      <c r="A40" s="121" t="s">
        <v>84</v>
      </c>
      <c r="B40" s="117">
        <v>149645.83999999991</v>
      </c>
      <c r="C40" s="154">
        <v>159202.30000000008</v>
      </c>
      <c r="D40" s="154">
        <v>203434.65000000014</v>
      </c>
      <c r="E40" s="154">
        <v>108594.94999999985</v>
      </c>
      <c r="F40" s="154">
        <v>106301.55</v>
      </c>
      <c r="G40" s="154">
        <v>116548.94000000003</v>
      </c>
      <c r="H40" s="154">
        <v>113772.80000000005</v>
      </c>
      <c r="I40" s="154">
        <v>147624.20999999967</v>
      </c>
      <c r="J40" s="154">
        <v>117569.23</v>
      </c>
      <c r="K40" s="154">
        <v>123931.32000000007</v>
      </c>
      <c r="L40" s="154">
        <v>108069.5199999999</v>
      </c>
      <c r="M40" s="154">
        <v>116171.73000000004</v>
      </c>
      <c r="N40" s="154">
        <v>107546.20000000003</v>
      </c>
      <c r="O40" s="119"/>
      <c r="P40" s="52" t="str">
        <f t="shared" si="57"/>
        <v/>
      </c>
      <c r="R40" s="110" t="s">
        <v>84</v>
      </c>
      <c r="S40" s="19">
        <v>35379.044000000002</v>
      </c>
      <c r="T40" s="154">
        <v>37144.067999999992</v>
      </c>
      <c r="U40" s="154">
        <v>37986.12000000001</v>
      </c>
      <c r="V40" s="154">
        <v>33420.183999999987</v>
      </c>
      <c r="W40" s="154">
        <v>33733.983000000022</v>
      </c>
      <c r="X40" s="154">
        <v>36039.897999999965</v>
      </c>
      <c r="Y40" s="154">
        <v>34055.992000000013</v>
      </c>
      <c r="Z40" s="154">
        <v>36034.477999999988</v>
      </c>
      <c r="AA40" s="154">
        <v>35921.741999999998</v>
      </c>
      <c r="AB40" s="154">
        <v>37043.72399999998</v>
      </c>
      <c r="AC40" s="154">
        <v>32897.341999999997</v>
      </c>
      <c r="AD40" s="154">
        <v>33474.04300000002</v>
      </c>
      <c r="AE40" s="154">
        <v>31909.997999999989</v>
      </c>
      <c r="AF40" s="119"/>
      <c r="AG40" s="52" t="str">
        <f t="shared" si="60"/>
        <v/>
      </c>
      <c r="AI40" s="198">
        <f t="shared" si="70"/>
        <v>2.3641849315690981</v>
      </c>
      <c r="AJ40" s="157">
        <f t="shared" si="70"/>
        <v>2.3331363931299971</v>
      </c>
      <c r="AK40" s="157">
        <f t="shared" si="71"/>
        <v>1.8672394304510065</v>
      </c>
      <c r="AL40" s="157">
        <f t="shared" si="71"/>
        <v>3.0775081161693092</v>
      </c>
      <c r="AM40" s="157">
        <f t="shared" si="71"/>
        <v>3.1734234355002373</v>
      </c>
      <c r="AN40" s="157">
        <f t="shared" si="71"/>
        <v>3.0922544640903604</v>
      </c>
      <c r="AO40" s="157">
        <f t="shared" si="71"/>
        <v>2.9933333802103839</v>
      </c>
      <c r="AP40" s="157">
        <f t="shared" si="71"/>
        <v>2.4409599211403106</v>
      </c>
      <c r="AQ40" s="157">
        <f t="shared" si="71"/>
        <v>3.0553693343062638</v>
      </c>
      <c r="AR40" s="157">
        <f t="shared" si="71"/>
        <v>2.9890526462560034</v>
      </c>
      <c r="AS40" s="157">
        <f t="shared" si="71"/>
        <v>3.0440906927318663</v>
      </c>
      <c r="AT40" s="157">
        <f t="shared" si="71"/>
        <v>2.8814276072156284</v>
      </c>
      <c r="AU40" s="157">
        <f>IF(AE40="","",(AE40/N40)*10)</f>
        <v>2.9670967453987203</v>
      </c>
      <c r="AV40" s="157" t="str">
        <f t="shared" si="61"/>
        <v/>
      </c>
      <c r="AW40" s="52" t="str">
        <f t="shared" ref="AW40" si="73">IF(AV40="","",(AV40-AU40)/AU40)</f>
        <v/>
      </c>
      <c r="AZ40" s="105"/>
    </row>
    <row r="41" spans="1:52" ht="20.100000000000001" customHeight="1" thickBot="1" x14ac:dyDescent="0.3">
      <c r="A41" s="35" t="str">
        <f>A19</f>
        <v>janeiro</v>
      </c>
      <c r="B41" s="167">
        <f>B29</f>
        <v>85580.320000000022</v>
      </c>
      <c r="C41" s="168">
        <f t="shared" ref="C41:O41" si="74">C29</f>
        <v>80916.799999999988</v>
      </c>
      <c r="D41" s="168">
        <f t="shared" si="74"/>
        <v>125346.10000000003</v>
      </c>
      <c r="E41" s="168">
        <f t="shared" si="74"/>
        <v>120157.7999999999</v>
      </c>
      <c r="F41" s="168">
        <f t="shared" si="74"/>
        <v>101957.16000000005</v>
      </c>
      <c r="G41" s="168">
        <f t="shared" si="74"/>
        <v>91780.269999999946</v>
      </c>
      <c r="H41" s="168">
        <f t="shared" si="74"/>
        <v>94208.579999999958</v>
      </c>
      <c r="I41" s="168">
        <f t="shared" si="74"/>
        <v>96265.579999999973</v>
      </c>
      <c r="J41" s="168">
        <f t="shared" si="74"/>
        <v>124755.04</v>
      </c>
      <c r="K41" s="168">
        <f t="shared" si="74"/>
        <v>116531.85999999993</v>
      </c>
      <c r="L41" s="168">
        <f t="shared" si="74"/>
        <v>101982.0299999999</v>
      </c>
      <c r="M41" s="168">
        <f t="shared" si="74"/>
        <v>106330.94999999997</v>
      </c>
      <c r="N41" s="168">
        <f t="shared" si="74"/>
        <v>99662.009999999951</v>
      </c>
      <c r="O41" s="169">
        <f t="shared" si="74"/>
        <v>98513.139999999927</v>
      </c>
      <c r="P41" s="61">
        <f t="shared" si="57"/>
        <v>-1.1527662345963372E-2</v>
      </c>
      <c r="R41" s="109"/>
      <c r="S41" s="167">
        <f>S29</f>
        <v>23270.865999999998</v>
      </c>
      <c r="T41" s="168">
        <f t="shared" ref="T41:AF41" si="75">T29</f>
        <v>22495.121000000003</v>
      </c>
      <c r="U41" s="168">
        <f t="shared" si="75"/>
        <v>24799.759999999984</v>
      </c>
      <c r="V41" s="168">
        <f t="shared" si="75"/>
        <v>25615.480000000018</v>
      </c>
      <c r="W41" s="168">
        <f t="shared" si="75"/>
        <v>29400.613000000012</v>
      </c>
      <c r="X41" s="168">
        <f t="shared" si="75"/>
        <v>25803.076000000012</v>
      </c>
      <c r="Y41" s="168">
        <f t="shared" si="75"/>
        <v>26846.136999999999</v>
      </c>
      <c r="Z41" s="168">
        <f t="shared" si="75"/>
        <v>26379.177</v>
      </c>
      <c r="AA41" s="168">
        <f t="shared" si="75"/>
        <v>31298.861000000001</v>
      </c>
      <c r="AB41" s="168">
        <f t="shared" si="75"/>
        <v>31619.378999999994</v>
      </c>
      <c r="AC41" s="168">
        <f t="shared" si="75"/>
        <v>28181.773000000012</v>
      </c>
      <c r="AD41" s="168">
        <f t="shared" si="75"/>
        <v>29969.556000000044</v>
      </c>
      <c r="AE41" s="168">
        <f t="shared" si="75"/>
        <v>27861.701000000008</v>
      </c>
      <c r="AF41" s="169">
        <f t="shared" si="75"/>
        <v>28099.883000000005</v>
      </c>
      <c r="AG41" s="57">
        <f t="shared" ref="AG41:AG45" si="76">IF(AF41="","",(AF41-AE41)/AE41)</f>
        <v>8.5487242864316498E-3</v>
      </c>
      <c r="AI41" s="199">
        <f t="shared" si="70"/>
        <v>2.7191842704023532</v>
      </c>
      <c r="AJ41" s="173">
        <f t="shared" si="70"/>
        <v>2.7800309700828514</v>
      </c>
      <c r="AK41" s="173">
        <f t="shared" si="71"/>
        <v>1.9785027216642543</v>
      </c>
      <c r="AL41" s="173">
        <f t="shared" si="71"/>
        <v>2.1318199900464254</v>
      </c>
      <c r="AM41" s="173">
        <f t="shared" si="71"/>
        <v>2.8836241613634588</v>
      </c>
      <c r="AN41" s="173">
        <f t="shared" si="71"/>
        <v>2.8113968285340656</v>
      </c>
      <c r="AO41" s="173">
        <f t="shared" si="71"/>
        <v>2.849648832409958</v>
      </c>
      <c r="AP41" s="173">
        <f t="shared" si="71"/>
        <v>2.7402501496381166</v>
      </c>
      <c r="AQ41" s="173">
        <f t="shared" si="71"/>
        <v>2.5088253749107055</v>
      </c>
      <c r="AR41" s="173">
        <f t="shared" si="71"/>
        <v>2.713367743379365</v>
      </c>
      <c r="AS41" s="173">
        <f t="shared" si="71"/>
        <v>2.7634057686437541</v>
      </c>
      <c r="AT41" s="173">
        <f t="shared" si="71"/>
        <v>2.8185167159702846</v>
      </c>
      <c r="AU41" s="173">
        <f>IF(AE41="","",(AE41/N41)*10)</f>
        <v>2.7956190127010307</v>
      </c>
      <c r="AV41" s="311">
        <f>IF(AF41="","",(AF41/O41)*10)</f>
        <v>2.8523994870125979</v>
      </c>
      <c r="AW41" s="61">
        <f t="shared" ref="AW41:AW42" si="77">IF(AV41="","",(AV41-AU41)/AU41)</f>
        <v>2.0310519442600244E-2</v>
      </c>
      <c r="AZ41" s="105"/>
    </row>
    <row r="42" spans="1:52" ht="20.100000000000001" customHeight="1" x14ac:dyDescent="0.25">
      <c r="A42" s="121" t="s">
        <v>85</v>
      </c>
      <c r="B42" s="117">
        <f>SUM(B29:B31)</f>
        <v>337442.86</v>
      </c>
      <c r="C42" s="154">
        <f>SUM(C29:C31)</f>
        <v>332800.42999999988</v>
      </c>
      <c r="D42" s="154">
        <f>SUM(D29:D31)</f>
        <v>434832.52999999991</v>
      </c>
      <c r="E42" s="154">
        <f t="shared" ref="E42:L42" si="78">SUM(E29:E31)</f>
        <v>397992.19999999995</v>
      </c>
      <c r="F42" s="154">
        <f t="shared" si="78"/>
        <v>320914.02999999997</v>
      </c>
      <c r="G42" s="154">
        <f t="shared" si="78"/>
        <v>319240.09999999998</v>
      </c>
      <c r="H42" s="154">
        <f t="shared" si="78"/>
        <v>375788.15999999986</v>
      </c>
      <c r="I42" s="154">
        <f t="shared" si="78"/>
        <v>329821.17</v>
      </c>
      <c r="J42" s="154">
        <f t="shared" si="78"/>
        <v>409296.98</v>
      </c>
      <c r="K42" s="154">
        <f t="shared" si="78"/>
        <v>362582.60999999987</v>
      </c>
      <c r="L42" s="154">
        <f t="shared" si="78"/>
        <v>323969.94999999995</v>
      </c>
      <c r="M42" s="154">
        <f t="shared" ref="M42:N42" si="79">SUM(M29:M31)</f>
        <v>371518.00999999989</v>
      </c>
      <c r="N42" s="154">
        <f t="shared" si="79"/>
        <v>348571.84999999986</v>
      </c>
      <c r="O42" s="154" t="str">
        <f>IF(O31="","",SUM(O29:O31))</f>
        <v/>
      </c>
      <c r="P42" s="61" t="str">
        <f t="shared" si="57"/>
        <v/>
      </c>
      <c r="R42" s="108" t="s">
        <v>85</v>
      </c>
      <c r="S42" s="19">
        <f>SUM(S29:S31)</f>
        <v>82216.569999999963</v>
      </c>
      <c r="T42" s="154">
        <f>SUM(T29:T31)</f>
        <v>78766.856</v>
      </c>
      <c r="U42" s="154">
        <f>SUM(U29:U31)</f>
        <v>86315.356999999989</v>
      </c>
      <c r="V42" s="154">
        <f t="shared" ref="V42:AC42" si="80">SUM(V29:V31)</f>
        <v>84446.709999999992</v>
      </c>
      <c r="W42" s="154">
        <f t="shared" si="80"/>
        <v>88812.746000000028</v>
      </c>
      <c r="X42" s="154">
        <f t="shared" si="80"/>
        <v>88470.203999999969</v>
      </c>
      <c r="Y42" s="154">
        <f t="shared" si="80"/>
        <v>91011.791000000027</v>
      </c>
      <c r="Z42" s="154">
        <f t="shared" si="80"/>
        <v>89366.013999999952</v>
      </c>
      <c r="AA42" s="154">
        <f t="shared" si="80"/>
        <v>99643.168000000005</v>
      </c>
      <c r="AB42" s="154">
        <f t="shared" si="80"/>
        <v>99340.117999999988</v>
      </c>
      <c r="AC42" s="154">
        <f t="shared" si="80"/>
        <v>86053.720000000016</v>
      </c>
      <c r="AD42" s="154">
        <f t="shared" ref="AD42:AE42" si="81">SUM(AD29:AD31)</f>
        <v>101509.05600000001</v>
      </c>
      <c r="AE42" s="154">
        <f t="shared" si="81"/>
        <v>97446.615000000049</v>
      </c>
      <c r="AF42" s="154" t="str">
        <f>IF(AF31="","",SUM(AF29:AF31))</f>
        <v/>
      </c>
      <c r="AG42" s="52" t="str">
        <f t="shared" si="76"/>
        <v/>
      </c>
      <c r="AI42" s="197">
        <f t="shared" si="70"/>
        <v>2.4364590200545351</v>
      </c>
      <c r="AJ42" s="156">
        <f t="shared" si="70"/>
        <v>2.3667894900255999</v>
      </c>
      <c r="AK42" s="156">
        <f t="shared" ref="AK42:AT44" si="82">(U42/D42)*10</f>
        <v>1.9850252923809542</v>
      </c>
      <c r="AL42" s="156">
        <f t="shared" si="82"/>
        <v>2.1218182165379122</v>
      </c>
      <c r="AM42" s="156">
        <f t="shared" si="82"/>
        <v>2.7674934000236773</v>
      </c>
      <c r="AN42" s="156">
        <f t="shared" si="82"/>
        <v>2.7712747865947911</v>
      </c>
      <c r="AO42" s="156">
        <f t="shared" si="82"/>
        <v>2.4218908599994227</v>
      </c>
      <c r="AP42" s="156">
        <f t="shared" si="82"/>
        <v>2.7095293488892769</v>
      </c>
      <c r="AQ42" s="156">
        <f t="shared" si="82"/>
        <v>2.4344955587016552</v>
      </c>
      <c r="AR42" s="156">
        <f t="shared" si="82"/>
        <v>2.7397926778672597</v>
      </c>
      <c r="AS42" s="156">
        <f t="shared" si="82"/>
        <v>2.6562253690504329</v>
      </c>
      <c r="AT42" s="156">
        <f t="shared" si="82"/>
        <v>2.7322782009948869</v>
      </c>
      <c r="AU42" s="156">
        <f t="shared" ref="AU42:AU44" si="83">(AE42/N42)*10</f>
        <v>2.7955962307340676</v>
      </c>
      <c r="AV42" s="295" t="str">
        <f>IF(AF42="","",(AF42/O42)*10)</f>
        <v/>
      </c>
      <c r="AW42" s="61" t="str">
        <f t="shared" si="77"/>
        <v/>
      </c>
      <c r="AZ42" s="105"/>
    </row>
    <row r="43" spans="1:52" ht="20.100000000000001" customHeight="1" x14ac:dyDescent="0.25">
      <c r="A43" s="121" t="s">
        <v>86</v>
      </c>
      <c r="B43" s="117">
        <f>SUM(B32:B34)</f>
        <v>382397.61999999994</v>
      </c>
      <c r="C43" s="154">
        <f>SUM(C32:C34)</f>
        <v>466419.70999999996</v>
      </c>
      <c r="D43" s="154">
        <f>SUM(D32:D34)</f>
        <v>416251.13000000024</v>
      </c>
      <c r="E43" s="154">
        <f t="shared" ref="E43:L43" si="84">SUM(E32:E34)</f>
        <v>452362.07000000007</v>
      </c>
      <c r="F43" s="154">
        <f t="shared" si="84"/>
        <v>346745.78999999992</v>
      </c>
      <c r="G43" s="154">
        <f t="shared" si="84"/>
        <v>356512.32999999996</v>
      </c>
      <c r="H43" s="154">
        <f t="shared" si="84"/>
        <v>427716.65999999992</v>
      </c>
      <c r="I43" s="154">
        <f t="shared" si="84"/>
        <v>426590.23</v>
      </c>
      <c r="J43" s="154">
        <f t="shared" si="84"/>
        <v>454858.03</v>
      </c>
      <c r="K43" s="154">
        <f t="shared" si="84"/>
        <v>390784.71999999991</v>
      </c>
      <c r="L43" s="154">
        <f t="shared" si="84"/>
        <v>348578.50999999989</v>
      </c>
      <c r="M43" s="154">
        <f t="shared" ref="M43:N43" si="85">SUM(M32:M34)</f>
        <v>402799.82999999984</v>
      </c>
      <c r="N43" s="154">
        <f t="shared" si="85"/>
        <v>386193.45999999979</v>
      </c>
      <c r="O43" s="154" t="str">
        <f>IF(O34="","",SUM(O32:O34))</f>
        <v/>
      </c>
      <c r="P43" s="52" t="str">
        <f t="shared" si="57"/>
        <v/>
      </c>
      <c r="R43" s="109" t="s">
        <v>86</v>
      </c>
      <c r="S43" s="19">
        <f>SUM(S32:S34)</f>
        <v>86998.260999999969</v>
      </c>
      <c r="T43" s="154">
        <f>SUM(T32:T34)</f>
        <v>91054.148000000016</v>
      </c>
      <c r="U43" s="154">
        <f>SUM(U32:U34)</f>
        <v>86989.97</v>
      </c>
      <c r="V43" s="154">
        <f t="shared" ref="V43:AC43" si="86">SUM(V32:V34)</f>
        <v>94857.412999999986</v>
      </c>
      <c r="W43" s="154">
        <f t="shared" si="86"/>
        <v>91989.164000000033</v>
      </c>
      <c r="X43" s="154">
        <f t="shared" si="86"/>
        <v>97881.056000000011</v>
      </c>
      <c r="Y43" s="154">
        <f t="shared" si="86"/>
        <v>97771.116999999969</v>
      </c>
      <c r="Z43" s="154">
        <f t="shared" si="86"/>
        <v>103996.73799999995</v>
      </c>
      <c r="AA43" s="154">
        <f t="shared" si="86"/>
        <v>107258.03199999998</v>
      </c>
      <c r="AB43" s="154">
        <f t="shared" si="86"/>
        <v>100592.079</v>
      </c>
      <c r="AC43" s="154">
        <f t="shared" si="86"/>
        <v>90380.885999999999</v>
      </c>
      <c r="AD43" s="154">
        <f t="shared" ref="AD43:AE43" si="87">SUM(AD32:AD34)</f>
        <v>108425.69100000005</v>
      </c>
      <c r="AE43" s="154">
        <f t="shared" si="87"/>
        <v>101843.8700000001</v>
      </c>
      <c r="AF43" s="154" t="str">
        <f>IF(AF34="","",SUM(AF32:AF34))</f>
        <v/>
      </c>
      <c r="AG43" s="52" t="str">
        <f t="shared" si="76"/>
        <v/>
      </c>
      <c r="AI43" s="198">
        <f t="shared" si="70"/>
        <v>2.2750732862824821</v>
      </c>
      <c r="AJ43" s="157">
        <f t="shared" si="70"/>
        <v>1.9521934010893327</v>
      </c>
      <c r="AK43" s="157">
        <f t="shared" si="82"/>
        <v>2.0898434558003469</v>
      </c>
      <c r="AL43" s="157">
        <f t="shared" si="82"/>
        <v>2.0969356029341712</v>
      </c>
      <c r="AM43" s="157">
        <f t="shared" si="82"/>
        <v>2.6529280715996597</v>
      </c>
      <c r="AN43" s="157">
        <f t="shared" si="82"/>
        <v>2.7455167118623924</v>
      </c>
      <c r="AO43" s="157">
        <f t="shared" si="82"/>
        <v>2.2858851698692302</v>
      </c>
      <c r="AP43" s="157">
        <f t="shared" si="82"/>
        <v>2.4378602857360319</v>
      </c>
      <c r="AQ43" s="157">
        <f t="shared" si="82"/>
        <v>2.3580551496474618</v>
      </c>
      <c r="AR43" s="157">
        <f t="shared" si="82"/>
        <v>2.5741047142273121</v>
      </c>
      <c r="AS43" s="157">
        <f t="shared" si="82"/>
        <v>2.5928415954270969</v>
      </c>
      <c r="AT43" s="157">
        <f t="shared" si="82"/>
        <v>2.6918008133220934</v>
      </c>
      <c r="AU43" s="157">
        <f t="shared" si="83"/>
        <v>2.6371205250342706</v>
      </c>
      <c r="AV43" s="295" t="str">
        <f t="shared" ref="AV43:AV45" si="88">IF(AF43="","",(AF43/O43)*10)</f>
        <v/>
      </c>
      <c r="AW43" s="52" t="str">
        <f>IF(AV43="","",(AV43-AU43)/AU43)</f>
        <v/>
      </c>
      <c r="AZ43" s="105"/>
    </row>
    <row r="44" spans="1:52" ht="20.100000000000001" customHeight="1" x14ac:dyDescent="0.25">
      <c r="A44" s="121" t="s">
        <v>87</v>
      </c>
      <c r="B44" s="117">
        <f>SUM(B35:B37)</f>
        <v>350097.77999999997</v>
      </c>
      <c r="C44" s="154">
        <f>SUM(C35:C37)</f>
        <v>402574.6700000001</v>
      </c>
      <c r="D44" s="154">
        <f>SUM(D35:D37)</f>
        <v>433753.65999999992</v>
      </c>
      <c r="E44" s="154">
        <f t="shared" ref="E44:L44" si="89">SUM(E35:E37)</f>
        <v>380039.47999999986</v>
      </c>
      <c r="F44" s="154">
        <f t="shared" si="89"/>
        <v>326934.71000000002</v>
      </c>
      <c r="G44" s="154">
        <f t="shared" si="89"/>
        <v>312275.05999999988</v>
      </c>
      <c r="H44" s="154">
        <f t="shared" si="89"/>
        <v>397927.66000000009</v>
      </c>
      <c r="I44" s="154">
        <f t="shared" si="89"/>
        <v>401306.53999999992</v>
      </c>
      <c r="J44" s="154">
        <f t="shared" si="89"/>
        <v>370175.25</v>
      </c>
      <c r="K44" s="154">
        <f t="shared" si="89"/>
        <v>378308.29999999981</v>
      </c>
      <c r="L44" s="154">
        <f t="shared" si="89"/>
        <v>363918.54</v>
      </c>
      <c r="M44" s="154">
        <f t="shared" ref="M44:N44" si="90">SUM(M35:M37)</f>
        <v>337143.84999999986</v>
      </c>
      <c r="N44" s="154">
        <f t="shared" si="90"/>
        <v>361031.42000000016</v>
      </c>
      <c r="O44" s="154"/>
      <c r="P44" s="52" t="str">
        <f t="shared" si="57"/>
        <v/>
      </c>
      <c r="R44" s="109" t="s">
        <v>87</v>
      </c>
      <c r="S44" s="19">
        <f>SUM(S35:S37)</f>
        <v>91499.962999999989</v>
      </c>
      <c r="T44" s="154">
        <f>SUM(T35:T37)</f>
        <v>94301.094000000012</v>
      </c>
      <c r="U44" s="154">
        <f>SUM(U35:U37)</f>
        <v>95143.493000000002</v>
      </c>
      <c r="V44" s="154">
        <f t="shared" ref="V44:AC44" si="91">SUM(V35:V37)</f>
        <v>95010.713999999993</v>
      </c>
      <c r="W44" s="154">
        <f t="shared" si="91"/>
        <v>96933.330000000016</v>
      </c>
      <c r="X44" s="154">
        <f t="shared" si="91"/>
        <v>97029.099999999919</v>
      </c>
      <c r="Y44" s="154">
        <f t="shared" si="91"/>
        <v>103464.25199999993</v>
      </c>
      <c r="Z44" s="154">
        <f t="shared" si="91"/>
        <v>101256.62400000007</v>
      </c>
      <c r="AA44" s="154">
        <f t="shared" si="91"/>
        <v>103099.24100000001</v>
      </c>
      <c r="AB44" s="154">
        <f t="shared" si="91"/>
        <v>114633.18400000001</v>
      </c>
      <c r="AC44" s="154">
        <f t="shared" si="91"/>
        <v>101186.17999999993</v>
      </c>
      <c r="AD44" s="154">
        <f t="shared" ref="AD44:AE44" si="92">SUM(AD35:AD37)</f>
        <v>99045.043999999994</v>
      </c>
      <c r="AE44" s="154">
        <f t="shared" si="92"/>
        <v>99650.714999999997</v>
      </c>
      <c r="AF44" s="154"/>
      <c r="AG44" s="52" t="str">
        <f t="shared" si="76"/>
        <v/>
      </c>
      <c r="AI44" s="198">
        <f t="shared" si="70"/>
        <v>2.613554504687233</v>
      </c>
      <c r="AJ44" s="157">
        <f t="shared" si="70"/>
        <v>2.3424497621770386</v>
      </c>
      <c r="AK44" s="157">
        <f t="shared" si="82"/>
        <v>2.1934914163029777</v>
      </c>
      <c r="AL44" s="157">
        <f t="shared" si="82"/>
        <v>2.5000222082189993</v>
      </c>
      <c r="AM44" s="157">
        <f t="shared" si="82"/>
        <v>2.9649140037776966</v>
      </c>
      <c r="AN44" s="157">
        <f t="shared" si="82"/>
        <v>3.1071677642140223</v>
      </c>
      <c r="AO44" s="157">
        <f t="shared" si="82"/>
        <v>2.6000769084511473</v>
      </c>
      <c r="AP44" s="157">
        <f t="shared" si="82"/>
        <v>2.5231740305054604</v>
      </c>
      <c r="AQ44" s="157">
        <f t="shared" si="82"/>
        <v>2.7851467919586739</v>
      </c>
      <c r="AR44" s="157">
        <f t="shared" si="82"/>
        <v>3.0301524973150222</v>
      </c>
      <c r="AS44" s="157">
        <f t="shared" si="82"/>
        <v>2.780462352921067</v>
      </c>
      <c r="AT44" s="157">
        <f t="shared" si="82"/>
        <v>2.9377680773355359</v>
      </c>
      <c r="AU44" s="157">
        <f t="shared" si="83"/>
        <v>2.7601673837695335</v>
      </c>
      <c r="AV44" s="295" t="str">
        <f t="shared" si="88"/>
        <v/>
      </c>
      <c r="AW44" s="52" t="str">
        <f>IF(AV44="","",(AV44-AU44)/AU44)</f>
        <v/>
      </c>
      <c r="AZ44" s="105"/>
    </row>
    <row r="45" spans="1:52" ht="20.100000000000001" customHeight="1" thickBot="1" x14ac:dyDescent="0.3">
      <c r="A45" s="122" t="s">
        <v>88</v>
      </c>
      <c r="B45" s="196">
        <f>SUM(B38:B40)</f>
        <v>427021.0799999999</v>
      </c>
      <c r="C45" s="155">
        <f>SUM(C38:C40)</f>
        <v>480037.80000000005</v>
      </c>
      <c r="D45" s="155">
        <f>IF(D40="","",SUM(D38:D40))</f>
        <v>581834.22999999986</v>
      </c>
      <c r="E45" s="155">
        <f t="shared" ref="E45:L45" si="93">IF(E40="","",SUM(E38:E40))</f>
        <v>407657.96999999974</v>
      </c>
      <c r="F45" s="155">
        <f t="shared" si="93"/>
        <v>389896.20999999979</v>
      </c>
      <c r="G45" s="155">
        <f t="shared" si="93"/>
        <v>414494.53</v>
      </c>
      <c r="H45" s="155">
        <f t="shared" si="93"/>
        <v>445352.96000000014</v>
      </c>
      <c r="I45" s="155">
        <f t="shared" si="93"/>
        <v>520911.64999999973</v>
      </c>
      <c r="J45" s="155">
        <f t="shared" si="93"/>
        <v>447178.6</v>
      </c>
      <c r="K45" s="155">
        <f t="shared" si="93"/>
        <v>436294.14999999967</v>
      </c>
      <c r="L45" s="155">
        <f t="shared" si="93"/>
        <v>375280.25999999972</v>
      </c>
      <c r="M45" s="155">
        <f t="shared" ref="M45:N45" si="94">IF(M40="","",SUM(M38:M40))</f>
        <v>397265.69</v>
      </c>
      <c r="N45" s="155">
        <f t="shared" si="94"/>
        <v>387374.81000000006</v>
      </c>
      <c r="O45" s="155"/>
      <c r="P45" s="55" t="str">
        <f t="shared" si="57"/>
        <v/>
      </c>
      <c r="R45" s="110" t="s">
        <v>88</v>
      </c>
      <c r="S45" s="21">
        <f>SUM(S38:S40)</f>
        <v>125441.85800000001</v>
      </c>
      <c r="T45" s="155">
        <f>SUM(T38:T40)</f>
        <v>126865.47399999999</v>
      </c>
      <c r="U45" s="155">
        <f>IF(U40="","",SUM(U38:U40))</f>
        <v>137614.27400000003</v>
      </c>
      <c r="V45" s="155">
        <f t="shared" ref="V45:AC45" si="95">IF(V40="","",SUM(V38:V40))</f>
        <v>133283.21699999986</v>
      </c>
      <c r="W45" s="155">
        <f t="shared" si="95"/>
        <v>129217.92900000005</v>
      </c>
      <c r="X45" s="155">
        <f t="shared" si="95"/>
        <v>138507.0309999999</v>
      </c>
      <c r="Y45" s="155">
        <f t="shared" si="95"/>
        <v>139017.64100000003</v>
      </c>
      <c r="Z45" s="155">
        <f t="shared" si="95"/>
        <v>147745.076</v>
      </c>
      <c r="AA45" s="155">
        <f t="shared" si="95"/>
        <v>144201.65400000001</v>
      </c>
      <c r="AB45" s="155">
        <f t="shared" si="95"/>
        <v>140364.57099999997</v>
      </c>
      <c r="AC45" s="155">
        <f t="shared" si="95"/>
        <v>116333.356</v>
      </c>
      <c r="AD45" s="155">
        <f t="shared" ref="AD45:AE45" si="96">IF(AD40="","",SUM(AD38:AD40))</f>
        <v>120666.09900000007</v>
      </c>
      <c r="AE45" s="155">
        <f t="shared" si="96"/>
        <v>119698.77499999998</v>
      </c>
      <c r="AF45" s="155"/>
      <c r="AG45" s="55" t="str">
        <f t="shared" si="76"/>
        <v/>
      </c>
      <c r="AI45" s="200">
        <f t="shared" si="70"/>
        <v>2.9376034082439215</v>
      </c>
      <c r="AJ45" s="158">
        <f t="shared" si="70"/>
        <v>2.642822586054681</v>
      </c>
      <c r="AK45" s="158">
        <f t="shared" ref="AK45:AT45" si="97">IF(U40="","",(U45/D45)*10)</f>
        <v>2.3651800960558829</v>
      </c>
      <c r="AL45" s="158">
        <f t="shared" si="97"/>
        <v>3.2694863539648189</v>
      </c>
      <c r="AM45" s="158">
        <f t="shared" si="97"/>
        <v>3.3141622228130947</v>
      </c>
      <c r="AN45" s="158">
        <f t="shared" si="97"/>
        <v>3.3415888745262787</v>
      </c>
      <c r="AO45" s="158">
        <f t="shared" si="97"/>
        <v>3.1215160442629593</v>
      </c>
      <c r="AP45" s="158">
        <f t="shared" si="97"/>
        <v>2.8362789736032989</v>
      </c>
      <c r="AQ45" s="158">
        <f t="shared" si="97"/>
        <v>3.2246993483140747</v>
      </c>
      <c r="AR45" s="158">
        <f t="shared" si="97"/>
        <v>3.2172003910664415</v>
      </c>
      <c r="AS45" s="158">
        <f t="shared" si="97"/>
        <v>3.0999060808580792</v>
      </c>
      <c r="AT45" s="158">
        <f t="shared" si="97"/>
        <v>3.0374155643795984</v>
      </c>
      <c r="AU45" s="158">
        <f>IF(AE40="","",(AE45/N45)*10)</f>
        <v>3.0899989341072533</v>
      </c>
      <c r="AV45" s="310" t="str">
        <f t="shared" si="88"/>
        <v/>
      </c>
      <c r="AW45" s="55" t="str">
        <f>IF(AV45="","",(AV45-AU45)/AU45)</f>
        <v/>
      </c>
      <c r="AZ45" s="105"/>
    </row>
    <row r="46" spans="1:52" x14ac:dyDescent="0.25"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Z46" s="105"/>
    </row>
    <row r="47" spans="1:52" ht="15.75" thickBot="1" x14ac:dyDescent="0.3">
      <c r="P47" s="107" t="s">
        <v>1</v>
      </c>
      <c r="AG47" s="287">
        <v>1000</v>
      </c>
      <c r="AW47" s="287" t="s">
        <v>47</v>
      </c>
      <c r="AZ47" s="105"/>
    </row>
    <row r="48" spans="1:52" ht="20.100000000000001" customHeight="1" x14ac:dyDescent="0.25">
      <c r="A48" s="337" t="s">
        <v>15</v>
      </c>
      <c r="B48" s="339" t="s">
        <v>72</v>
      </c>
      <c r="C48" s="333"/>
      <c r="D48" s="333"/>
      <c r="E48" s="333"/>
      <c r="F48" s="333"/>
      <c r="G48" s="333"/>
      <c r="H48" s="333"/>
      <c r="I48" s="333"/>
      <c r="J48" s="333"/>
      <c r="K48" s="333"/>
      <c r="L48" s="333"/>
      <c r="M48" s="333"/>
      <c r="N48" s="333"/>
      <c r="O48" s="334"/>
      <c r="P48" s="335" t="s">
        <v>133</v>
      </c>
      <c r="R48" s="340" t="s">
        <v>3</v>
      </c>
      <c r="S48" s="332" t="s">
        <v>72</v>
      </c>
      <c r="T48" s="333"/>
      <c r="U48" s="333"/>
      <c r="V48" s="333"/>
      <c r="W48" s="333"/>
      <c r="X48" s="333"/>
      <c r="Y48" s="333"/>
      <c r="Z48" s="333"/>
      <c r="AA48" s="333"/>
      <c r="AB48" s="333"/>
      <c r="AC48" s="333"/>
      <c r="AD48" s="333"/>
      <c r="AE48" s="333"/>
      <c r="AF48" s="334"/>
      <c r="AG48" s="335" t="s">
        <v>133</v>
      </c>
      <c r="AI48" s="332" t="s">
        <v>72</v>
      </c>
      <c r="AJ48" s="333"/>
      <c r="AK48" s="333"/>
      <c r="AL48" s="333"/>
      <c r="AM48" s="333"/>
      <c r="AN48" s="333"/>
      <c r="AO48" s="333"/>
      <c r="AP48" s="333"/>
      <c r="AQ48" s="333"/>
      <c r="AR48" s="333"/>
      <c r="AS48" s="333"/>
      <c r="AT48" s="333"/>
      <c r="AU48" s="333"/>
      <c r="AV48" s="334"/>
      <c r="AW48" s="335" t="str">
        <f>AG48</f>
        <v>D       2023/2022</v>
      </c>
      <c r="AZ48" s="105"/>
    </row>
    <row r="49" spans="1:52" ht="20.100000000000001" customHeight="1" thickBot="1" x14ac:dyDescent="0.3">
      <c r="A49" s="338"/>
      <c r="B49" s="99">
        <v>2010</v>
      </c>
      <c r="C49" s="135">
        <v>2011</v>
      </c>
      <c r="D49" s="135">
        <v>2012</v>
      </c>
      <c r="E49" s="135">
        <v>2013</v>
      </c>
      <c r="F49" s="135">
        <v>2014</v>
      </c>
      <c r="G49" s="135">
        <v>2015</v>
      </c>
      <c r="H49" s="135">
        <v>2016</v>
      </c>
      <c r="I49" s="135">
        <v>2017</v>
      </c>
      <c r="J49" s="135">
        <v>2018</v>
      </c>
      <c r="K49" s="265">
        <v>2019</v>
      </c>
      <c r="L49" s="265">
        <v>2020</v>
      </c>
      <c r="M49" s="265">
        <v>2021</v>
      </c>
      <c r="N49" s="265">
        <v>2022</v>
      </c>
      <c r="O49" s="133">
        <v>2023</v>
      </c>
      <c r="P49" s="336"/>
      <c r="R49" s="341"/>
      <c r="S49" s="25">
        <v>2010</v>
      </c>
      <c r="T49" s="135">
        <v>2011</v>
      </c>
      <c r="U49" s="135">
        <v>2012</v>
      </c>
      <c r="V49" s="135">
        <v>2013</v>
      </c>
      <c r="W49" s="135">
        <v>2014</v>
      </c>
      <c r="X49" s="135">
        <v>2015</v>
      </c>
      <c r="Y49" s="135">
        <v>2016</v>
      </c>
      <c r="Z49" s="135">
        <v>2017</v>
      </c>
      <c r="AA49" s="135">
        <v>2018</v>
      </c>
      <c r="AB49" s="135">
        <v>2019</v>
      </c>
      <c r="AC49" s="135">
        <v>2020</v>
      </c>
      <c r="AD49" s="135">
        <v>2021</v>
      </c>
      <c r="AE49" s="135">
        <v>2022</v>
      </c>
      <c r="AF49" s="133">
        <v>2023</v>
      </c>
      <c r="AG49" s="336"/>
      <c r="AI49" s="25">
        <v>2010</v>
      </c>
      <c r="AJ49" s="135">
        <v>2011</v>
      </c>
      <c r="AK49" s="135">
        <v>2012</v>
      </c>
      <c r="AL49" s="135">
        <v>2013</v>
      </c>
      <c r="AM49" s="135">
        <v>2014</v>
      </c>
      <c r="AN49" s="135">
        <v>2015</v>
      </c>
      <c r="AO49" s="135">
        <v>2017</v>
      </c>
      <c r="AP49" s="135">
        <v>2017</v>
      </c>
      <c r="AQ49" s="135">
        <v>2018</v>
      </c>
      <c r="AR49" s="135">
        <v>2019</v>
      </c>
      <c r="AS49" s="135">
        <v>2020</v>
      </c>
      <c r="AT49" s="135">
        <v>2021</v>
      </c>
      <c r="AU49" s="135">
        <v>2022</v>
      </c>
      <c r="AV49" s="133">
        <v>2023</v>
      </c>
      <c r="AW49" s="336"/>
      <c r="AZ49" s="105"/>
    </row>
    <row r="50" spans="1:52" ht="3" customHeight="1" thickBot="1" x14ac:dyDescent="0.3">
      <c r="A50" s="289" t="s">
        <v>90</v>
      </c>
      <c r="B50" s="288"/>
      <c r="C50" s="288"/>
      <c r="D50" s="288"/>
      <c r="E50" s="288"/>
      <c r="F50" s="288"/>
      <c r="G50" s="288"/>
      <c r="H50" s="288"/>
      <c r="I50" s="288"/>
      <c r="J50" s="293"/>
      <c r="K50" s="288"/>
      <c r="L50" s="288"/>
      <c r="M50" s="288"/>
      <c r="N50" s="288"/>
      <c r="O50" s="288"/>
      <c r="P50" s="290"/>
      <c r="R50" s="289"/>
      <c r="S50" s="291">
        <v>2010</v>
      </c>
      <c r="T50" s="291">
        <v>2011</v>
      </c>
      <c r="U50" s="291">
        <v>2012</v>
      </c>
      <c r="V50" s="291"/>
      <c r="W50" s="291"/>
      <c r="X50" s="291"/>
      <c r="Y50" s="291"/>
      <c r="Z50" s="291"/>
      <c r="AA50" s="291"/>
      <c r="AB50" s="291"/>
      <c r="AC50" s="291"/>
      <c r="AD50" s="291"/>
      <c r="AE50" s="291"/>
      <c r="AF50" s="291"/>
      <c r="AG50" s="292"/>
      <c r="AI50" s="291"/>
      <c r="AJ50" s="291"/>
      <c r="AK50" s="291"/>
      <c r="AL50" s="291"/>
      <c r="AM50" s="291"/>
      <c r="AN50" s="291"/>
      <c r="AO50" s="291"/>
      <c r="AP50" s="291"/>
      <c r="AQ50" s="291"/>
      <c r="AR50" s="291"/>
      <c r="AS50" s="291"/>
      <c r="AT50" s="291"/>
      <c r="AU50" s="291"/>
      <c r="AV50" s="291"/>
      <c r="AW50" s="290"/>
      <c r="AZ50" s="105"/>
    </row>
    <row r="51" spans="1:52" ht="20.100000000000001" customHeight="1" x14ac:dyDescent="0.25">
      <c r="A51" s="120" t="s">
        <v>73</v>
      </c>
      <c r="B51" s="115">
        <v>77038.130000000048</v>
      </c>
      <c r="C51" s="153">
        <v>75617.27</v>
      </c>
      <c r="D51" s="153">
        <v>113844.10000000002</v>
      </c>
      <c r="E51" s="153">
        <v>93610.949999999983</v>
      </c>
      <c r="F51" s="153">
        <v>94388.039999999921</v>
      </c>
      <c r="G51" s="153">
        <v>91436.9399999999</v>
      </c>
      <c r="H51" s="153">
        <v>70145.979999999967</v>
      </c>
      <c r="I51" s="153">
        <v>96670.400000000038</v>
      </c>
      <c r="J51" s="153">
        <v>86690.71</v>
      </c>
      <c r="K51" s="204">
        <v>102746.46999999988</v>
      </c>
      <c r="L51" s="204">
        <v>136996.50000000012</v>
      </c>
      <c r="M51" s="204">
        <v>121646.6599999999</v>
      </c>
      <c r="N51" s="204">
        <v>128659.4999999998</v>
      </c>
      <c r="O51" s="112">
        <v>136993.14999999997</v>
      </c>
      <c r="P51" s="61">
        <f>IF(O51="","",(O51-N51)/N51)</f>
        <v>6.4772908335569326E-2</v>
      </c>
      <c r="R51" s="109" t="s">
        <v>73</v>
      </c>
      <c r="S51" s="115">
        <v>14178.058999999999</v>
      </c>
      <c r="T51" s="153">
        <v>16344.844999999999</v>
      </c>
      <c r="U51" s="153">
        <v>18481.169000000002</v>
      </c>
      <c r="V51" s="153">
        <v>20000.632999999987</v>
      </c>
      <c r="W51" s="153">
        <v>18045.733999999989</v>
      </c>
      <c r="X51" s="153">
        <v>19063.57499999999</v>
      </c>
      <c r="Y51" s="153">
        <v>17884.870999999992</v>
      </c>
      <c r="Z51" s="153">
        <v>22256.164000000001</v>
      </c>
      <c r="AA51" s="153">
        <v>22751.996999999999</v>
      </c>
      <c r="AB51" s="153">
        <v>25859.545000000013</v>
      </c>
      <c r="AC51" s="153">
        <v>35304.031000000017</v>
      </c>
      <c r="AD51" s="153">
        <v>29875.058000000012</v>
      </c>
      <c r="AE51" s="153">
        <v>35719.703999999983</v>
      </c>
      <c r="AF51" s="112">
        <v>35031.537000000011</v>
      </c>
      <c r="AG51" s="61">
        <f>(AF51-AE51)/AE51</f>
        <v>-1.9265753154056722E-2</v>
      </c>
      <c r="AI51" s="197">
        <f t="shared" ref="AI51:AI60" si="98">(S51/B51)*10</f>
        <v>1.8403950095881081</v>
      </c>
      <c r="AJ51" s="156">
        <f t="shared" ref="AJ51:AJ60" si="99">(T51/C51)*10</f>
        <v>2.1615227579625658</v>
      </c>
      <c r="AK51" s="156">
        <f t="shared" ref="AK51:AK60" si="100">(U51/D51)*10</f>
        <v>1.6233752122420044</v>
      </c>
      <c r="AL51" s="156">
        <f t="shared" ref="AL51:AL60" si="101">(V51/E51)*10</f>
        <v>2.1365698136809841</v>
      </c>
      <c r="AM51" s="156">
        <f t="shared" ref="AM51:AM60" si="102">(W51/F51)*10</f>
        <v>1.9118665881821473</v>
      </c>
      <c r="AN51" s="156">
        <f t="shared" ref="AN51:AN60" si="103">(X51/G51)*10</f>
        <v>2.084887683249244</v>
      </c>
      <c r="AO51" s="156">
        <f t="shared" ref="AO51:AO60" si="104">(Y51/H51)*10</f>
        <v>2.5496644283820684</v>
      </c>
      <c r="AP51" s="156">
        <f t="shared" ref="AP51:AP60" si="105">(Z51/I51)*10</f>
        <v>2.3022728777371348</v>
      </c>
      <c r="AQ51" s="156">
        <f t="shared" ref="AQ51:AQ60" si="106">(AA51/J51)*10</f>
        <v>2.6245023255663726</v>
      </c>
      <c r="AR51" s="156">
        <f t="shared" ref="AR51:AR60" si="107">(AB51/K51)*10</f>
        <v>2.5168305052232003</v>
      </c>
      <c r="AS51" s="156">
        <f t="shared" ref="AS51:AU60" si="108">(AC51/L51)*10</f>
        <v>2.5770024051709339</v>
      </c>
      <c r="AT51" s="156">
        <f t="shared" si="108"/>
        <v>2.4558880613738214</v>
      </c>
      <c r="AU51" s="156">
        <f t="shared" si="108"/>
        <v>2.7762974362561677</v>
      </c>
      <c r="AV51" s="156">
        <f>(AF51/O51)*10</f>
        <v>2.5571743550681196</v>
      </c>
      <c r="AW51" s="61">
        <f t="shared" ref="AW51" si="109">IF(AV51="","",(AV51-AU51)/AU51)</f>
        <v>-7.8926370901935897E-2</v>
      </c>
      <c r="AZ51" s="105"/>
    </row>
    <row r="52" spans="1:52" ht="20.100000000000001" customHeight="1" x14ac:dyDescent="0.25">
      <c r="A52" s="121" t="s">
        <v>74</v>
      </c>
      <c r="B52" s="117">
        <v>72819.339999999982</v>
      </c>
      <c r="C52" s="154">
        <v>87274.840000000011</v>
      </c>
      <c r="D52" s="154">
        <v>101727.20000000001</v>
      </c>
      <c r="E52" s="154">
        <v>110658.78999999996</v>
      </c>
      <c r="F52" s="154">
        <v>109991.49999999996</v>
      </c>
      <c r="G52" s="154">
        <v>92866.790000000066</v>
      </c>
      <c r="H52" s="154">
        <v>72567.640000000072</v>
      </c>
      <c r="I52" s="154">
        <v>85040.37</v>
      </c>
      <c r="J52" s="154">
        <v>97721.83</v>
      </c>
      <c r="K52" s="202">
        <v>111683.34999999996</v>
      </c>
      <c r="L52" s="202">
        <v>113066.83</v>
      </c>
      <c r="M52" s="202">
        <v>124276.87000000002</v>
      </c>
      <c r="N52" s="202">
        <v>139222.91999999995</v>
      </c>
      <c r="O52" s="119"/>
      <c r="P52" s="52" t="str">
        <f t="shared" ref="P52:P67" si="110">IF(O52="","",(O52-N52)/N52)</f>
        <v/>
      </c>
      <c r="R52" s="109" t="s">
        <v>74</v>
      </c>
      <c r="S52" s="117">
        <v>14439.179</v>
      </c>
      <c r="T52" s="154">
        <v>17444.693999999992</v>
      </c>
      <c r="U52" s="154">
        <v>20090.994000000017</v>
      </c>
      <c r="V52" s="154">
        <v>22514.599000000009</v>
      </c>
      <c r="W52" s="154">
        <v>22065.344000000008</v>
      </c>
      <c r="X52" s="154">
        <v>19101.218999999997</v>
      </c>
      <c r="Y52" s="154">
        <v>19254.929999999989</v>
      </c>
      <c r="Z52" s="154">
        <v>22517.317999999988</v>
      </c>
      <c r="AA52" s="154">
        <v>25713.953000000001</v>
      </c>
      <c r="AB52" s="154">
        <v>28323.108</v>
      </c>
      <c r="AC52" s="154">
        <v>28077.08600000001</v>
      </c>
      <c r="AD52" s="154">
        <v>31587.514000000025</v>
      </c>
      <c r="AE52" s="154">
        <v>37713.375000000029</v>
      </c>
      <c r="AF52" s="119"/>
      <c r="AG52" s="52" t="str">
        <f>IF(AF52="","",(AF52-AE52)/AE52)</f>
        <v/>
      </c>
      <c r="AI52" s="198">
        <f t="shared" si="98"/>
        <v>1.9828769390109828</v>
      </c>
      <c r="AJ52" s="157">
        <f t="shared" si="99"/>
        <v>1.9988227993313985</v>
      </c>
      <c r="AK52" s="157">
        <f t="shared" si="100"/>
        <v>1.9749874173279136</v>
      </c>
      <c r="AL52" s="157">
        <f t="shared" si="101"/>
        <v>2.0345965286625685</v>
      </c>
      <c r="AM52" s="157">
        <f t="shared" si="102"/>
        <v>2.0060953800975545</v>
      </c>
      <c r="AN52" s="157">
        <f t="shared" si="103"/>
        <v>2.0568406639230217</v>
      </c>
      <c r="AO52" s="157">
        <f t="shared" si="104"/>
        <v>2.6533769046368283</v>
      </c>
      <c r="AP52" s="157">
        <f t="shared" si="105"/>
        <v>2.647838667682183</v>
      </c>
      <c r="AQ52" s="157">
        <f t="shared" si="106"/>
        <v>2.631341738074287</v>
      </c>
      <c r="AR52" s="157">
        <f t="shared" si="107"/>
        <v>2.536018842558001</v>
      </c>
      <c r="AS52" s="157">
        <f t="shared" si="108"/>
        <v>2.4832292547690611</v>
      </c>
      <c r="AT52" s="157">
        <f t="shared" si="108"/>
        <v>2.5417049850064632</v>
      </c>
      <c r="AU52" s="157">
        <f t="shared" si="108"/>
        <v>2.7088481551744525</v>
      </c>
      <c r="AV52" s="157" t="str">
        <f>IF(AF52="","",(AF52/O52)*10)</f>
        <v/>
      </c>
      <c r="AW52" s="52" t="str">
        <f t="shared" ref="AW52" si="111">IF(AV52="","",(AV52-AU52)/AU52)</f>
        <v/>
      </c>
      <c r="AZ52" s="105"/>
    </row>
    <row r="53" spans="1:52" ht="20.100000000000001" customHeight="1" x14ac:dyDescent="0.25">
      <c r="A53" s="121" t="s">
        <v>75</v>
      </c>
      <c r="B53" s="117">
        <v>84633.959999999977</v>
      </c>
      <c r="C53" s="154">
        <v>105231.42000000006</v>
      </c>
      <c r="D53" s="154">
        <v>125552.12000000001</v>
      </c>
      <c r="E53" s="154">
        <v>103316.65999999999</v>
      </c>
      <c r="F53" s="154">
        <v>107623.27999999997</v>
      </c>
      <c r="G53" s="154">
        <v>129782.01999999996</v>
      </c>
      <c r="H53" s="154">
        <v>82471.939999999886</v>
      </c>
      <c r="I53" s="154">
        <v>109657.74999999996</v>
      </c>
      <c r="J53" s="154">
        <v>106502.67</v>
      </c>
      <c r="K53" s="202">
        <v>100151.61999999988</v>
      </c>
      <c r="L53" s="202">
        <v>137560.88999999996</v>
      </c>
      <c r="M53" s="202">
        <v>160491.21999999983</v>
      </c>
      <c r="N53" s="202">
        <v>144818.48000000007</v>
      </c>
      <c r="O53" s="119"/>
      <c r="P53" s="52" t="str">
        <f t="shared" si="110"/>
        <v/>
      </c>
      <c r="R53" s="109" t="s">
        <v>75</v>
      </c>
      <c r="S53" s="117">
        <v>16992.152000000002</v>
      </c>
      <c r="T53" s="154">
        <v>19273.382000000009</v>
      </c>
      <c r="U53" s="154">
        <v>22749.488000000016</v>
      </c>
      <c r="V53" s="154">
        <v>20836.083999999995</v>
      </c>
      <c r="W53" s="154">
        <v>21337.534000000003</v>
      </c>
      <c r="X53" s="154">
        <v>27425.90399999998</v>
      </c>
      <c r="Y53" s="154">
        <v>21464.642000000003</v>
      </c>
      <c r="Z53" s="154">
        <v>29322.409999999974</v>
      </c>
      <c r="AA53" s="154">
        <v>27877.649000000001</v>
      </c>
      <c r="AB53" s="154">
        <v>26138.823000000029</v>
      </c>
      <c r="AC53" s="154">
        <v>35987.321000000011</v>
      </c>
      <c r="AD53" s="154">
        <v>45543.809999999983</v>
      </c>
      <c r="AE53" s="154">
        <v>41273.985000000037</v>
      </c>
      <c r="AF53" s="119"/>
      <c r="AG53" s="52" t="str">
        <f t="shared" ref="AG53:AG62" si="112">IF(AF53="","",(AF53-AE53)/AE53)</f>
        <v/>
      </c>
      <c r="AI53" s="198">
        <f t="shared" si="98"/>
        <v>2.0077226683000542</v>
      </c>
      <c r="AJ53" s="157">
        <f t="shared" si="99"/>
        <v>1.8315235126543004</v>
      </c>
      <c r="AK53" s="157">
        <f t="shared" si="100"/>
        <v>1.8119557041330736</v>
      </c>
      <c r="AL53" s="157">
        <f t="shared" si="101"/>
        <v>2.0167206334389824</v>
      </c>
      <c r="AM53" s="157">
        <f t="shared" si="102"/>
        <v>1.9826132412987234</v>
      </c>
      <c r="AN53" s="157">
        <f t="shared" si="103"/>
        <v>2.113228319300315</v>
      </c>
      <c r="AO53" s="157">
        <f t="shared" si="104"/>
        <v>2.602660007755369</v>
      </c>
      <c r="AP53" s="157">
        <f t="shared" si="105"/>
        <v>2.6739934021991134</v>
      </c>
      <c r="AQ53" s="157">
        <f t="shared" si="106"/>
        <v>2.617554001228326</v>
      </c>
      <c r="AR53" s="157">
        <f t="shared" si="107"/>
        <v>2.609925131515602</v>
      </c>
      <c r="AS53" s="157">
        <f t="shared" si="108"/>
        <v>2.6161012043466729</v>
      </c>
      <c r="AT53" s="157">
        <f t="shared" si="108"/>
        <v>2.8377757985763976</v>
      </c>
      <c r="AU53" s="157">
        <f t="shared" si="108"/>
        <v>2.8500495931182273</v>
      </c>
      <c r="AV53" s="157" t="str">
        <f t="shared" ref="AV53:AV62" si="113">IF(AF53="","",(AF53/O53)*10)</f>
        <v/>
      </c>
      <c r="AW53" s="52" t="str">
        <f t="shared" ref="AW53" si="114">IF(AV53="","",(AV53-AU53)/AU53)</f>
        <v/>
      </c>
      <c r="AZ53" s="105"/>
    </row>
    <row r="54" spans="1:52" ht="20.100000000000001" customHeight="1" x14ac:dyDescent="0.25">
      <c r="A54" s="121" t="s">
        <v>76</v>
      </c>
      <c r="B54" s="117">
        <v>86281.630000000092</v>
      </c>
      <c r="C54" s="154">
        <v>90571.82</v>
      </c>
      <c r="D54" s="154">
        <v>114496.53999999998</v>
      </c>
      <c r="E54" s="154">
        <v>127144.32000000001</v>
      </c>
      <c r="F54" s="154">
        <v>101418.98</v>
      </c>
      <c r="G54" s="154">
        <v>138312.82000000012</v>
      </c>
      <c r="H54" s="154">
        <v>88569.839999999909</v>
      </c>
      <c r="I54" s="154">
        <v>90108.859999999855</v>
      </c>
      <c r="J54" s="154">
        <v>116074.35</v>
      </c>
      <c r="K54" s="202">
        <v>110198.37999999993</v>
      </c>
      <c r="L54" s="202">
        <v>117688.19999999992</v>
      </c>
      <c r="M54" s="202">
        <v>152709.8000000001</v>
      </c>
      <c r="N54" s="202">
        <v>130088.77</v>
      </c>
      <c r="O54" s="119"/>
      <c r="P54" s="52" t="str">
        <f t="shared" si="110"/>
        <v/>
      </c>
      <c r="R54" s="109" t="s">
        <v>76</v>
      </c>
      <c r="S54" s="117">
        <v>16453.240000000009</v>
      </c>
      <c r="T54" s="154">
        <v>17348.706999999995</v>
      </c>
      <c r="U54" s="154">
        <v>21481.076000000001</v>
      </c>
      <c r="V54" s="154">
        <v>23047.187999999995</v>
      </c>
      <c r="W54" s="154">
        <v>22346.683000000005</v>
      </c>
      <c r="X54" s="154">
        <v>26898.605999999982</v>
      </c>
      <c r="Y54" s="154">
        <v>21576.277000000009</v>
      </c>
      <c r="Z54" s="154">
        <v>21389.478000000017</v>
      </c>
      <c r="AA54" s="154">
        <v>27604.588</v>
      </c>
      <c r="AB54" s="154">
        <v>27317.737999999994</v>
      </c>
      <c r="AC54" s="154">
        <v>32348.051999999996</v>
      </c>
      <c r="AD54" s="154">
        <v>41453.064999999973</v>
      </c>
      <c r="AE54" s="154">
        <v>37378.63299999998</v>
      </c>
      <c r="AF54" s="119"/>
      <c r="AG54" s="52" t="str">
        <f t="shared" si="112"/>
        <v/>
      </c>
      <c r="AI54" s="198">
        <f t="shared" si="98"/>
        <v>1.9069227134443323</v>
      </c>
      <c r="AJ54" s="157">
        <f t="shared" si="99"/>
        <v>1.915464103514757</v>
      </c>
      <c r="AK54" s="157">
        <f t="shared" si="100"/>
        <v>1.8761332001822941</v>
      </c>
      <c r="AL54" s="157">
        <f t="shared" si="101"/>
        <v>1.8126793237794652</v>
      </c>
      <c r="AM54" s="157">
        <f t="shared" si="102"/>
        <v>2.2034024597762674</v>
      </c>
      <c r="AN54" s="157">
        <f t="shared" si="103"/>
        <v>1.9447659298682476</v>
      </c>
      <c r="AO54" s="157">
        <f t="shared" si="104"/>
        <v>2.43607496637682</v>
      </c>
      <c r="AP54" s="157">
        <f t="shared" si="105"/>
        <v>2.3737374992869791</v>
      </c>
      <c r="AQ54" s="157">
        <f t="shared" si="106"/>
        <v>2.3781815706915439</v>
      </c>
      <c r="AR54" s="157">
        <f t="shared" si="107"/>
        <v>2.4789600355286541</v>
      </c>
      <c r="AS54" s="157">
        <f t="shared" si="108"/>
        <v>2.7486232264577093</v>
      </c>
      <c r="AT54" s="157">
        <f t="shared" si="108"/>
        <v>2.7144993314116017</v>
      </c>
      <c r="AU54" s="157">
        <f t="shared" si="108"/>
        <v>2.8733174277841185</v>
      </c>
      <c r="AV54" s="157" t="str">
        <f t="shared" si="113"/>
        <v/>
      </c>
      <c r="AW54" s="52" t="str">
        <f t="shared" ref="AW54" si="115">IF(AV54="","",(AV54-AU54)/AU54)</f>
        <v/>
      </c>
      <c r="AZ54" s="105"/>
    </row>
    <row r="55" spans="1:52" ht="20.100000000000001" customHeight="1" x14ac:dyDescent="0.25">
      <c r="A55" s="121" t="s">
        <v>77</v>
      </c>
      <c r="B55" s="117">
        <v>103881.57000000004</v>
      </c>
      <c r="C55" s="154">
        <v>116719.58999999998</v>
      </c>
      <c r="D55" s="154">
        <v>131645.18999999994</v>
      </c>
      <c r="E55" s="154">
        <v>124200.61000000002</v>
      </c>
      <c r="F55" s="154">
        <v>115003.54999999996</v>
      </c>
      <c r="G55" s="154">
        <v>101873.18999999994</v>
      </c>
      <c r="H55" s="154">
        <v>98498.06999999992</v>
      </c>
      <c r="I55" s="154">
        <v>125707.18999999987</v>
      </c>
      <c r="J55" s="154">
        <v>118085.03</v>
      </c>
      <c r="K55" s="202">
        <v>138059.79999999987</v>
      </c>
      <c r="L55" s="202">
        <v>116199.34999999993</v>
      </c>
      <c r="M55" s="202">
        <v>158470.35999999993</v>
      </c>
      <c r="N55" s="202">
        <v>147437.25999999975</v>
      </c>
      <c r="O55" s="119"/>
      <c r="P55" s="52" t="str">
        <f t="shared" si="110"/>
        <v/>
      </c>
      <c r="R55" s="109" t="s">
        <v>77</v>
      </c>
      <c r="S55" s="117">
        <v>18200.404999999999</v>
      </c>
      <c r="T55" s="154">
        <v>20446.271000000008</v>
      </c>
      <c r="U55" s="154">
        <v>22726.202999999998</v>
      </c>
      <c r="V55" s="154">
        <v>24859.089999999986</v>
      </c>
      <c r="W55" s="154">
        <v>23995.31</v>
      </c>
      <c r="X55" s="154">
        <v>23727.782000000003</v>
      </c>
      <c r="Y55" s="154">
        <v>22966.652000000002</v>
      </c>
      <c r="Z55" s="154">
        <v>30743.068000000036</v>
      </c>
      <c r="AA55" s="154">
        <v>29718.337</v>
      </c>
      <c r="AB55" s="154">
        <v>31960.788000000026</v>
      </c>
      <c r="AC55" s="154">
        <v>29316.248000000011</v>
      </c>
      <c r="AD55" s="154">
        <v>42035.093000000081</v>
      </c>
      <c r="AE55" s="154">
        <v>42309.952000000027</v>
      </c>
      <c r="AF55" s="119"/>
      <c r="AG55" s="52" t="str">
        <f t="shared" si="112"/>
        <v/>
      </c>
      <c r="AI55" s="198">
        <f t="shared" si="98"/>
        <v>1.7520340711061637</v>
      </c>
      <c r="AJ55" s="157">
        <f t="shared" si="99"/>
        <v>1.7517428736684229</v>
      </c>
      <c r="AK55" s="157">
        <f t="shared" si="100"/>
        <v>1.726322321385233</v>
      </c>
      <c r="AL55" s="157">
        <f t="shared" si="101"/>
        <v>2.0015272066699175</v>
      </c>
      <c r="AM55" s="157">
        <f t="shared" si="102"/>
        <v>2.0864842867894087</v>
      </c>
      <c r="AN55" s="157">
        <f t="shared" si="103"/>
        <v>2.3291488172697856</v>
      </c>
      <c r="AO55" s="157">
        <f t="shared" si="104"/>
        <v>2.331685483786639</v>
      </c>
      <c r="AP55" s="157">
        <f t="shared" si="105"/>
        <v>2.4456093561553693</v>
      </c>
      <c r="AQ55" s="157">
        <f t="shared" si="106"/>
        <v>2.5166896261109475</v>
      </c>
      <c r="AR55" s="157">
        <f t="shared" si="107"/>
        <v>2.3149959655163963</v>
      </c>
      <c r="AS55" s="157">
        <f t="shared" si="108"/>
        <v>2.5229270215366979</v>
      </c>
      <c r="AT55" s="157">
        <f t="shared" si="108"/>
        <v>2.6525523763560646</v>
      </c>
      <c r="AU55" s="157">
        <f t="shared" si="108"/>
        <v>2.8696919625337651</v>
      </c>
      <c r="AV55" s="157" t="str">
        <f t="shared" si="113"/>
        <v/>
      </c>
      <c r="AW55" s="52" t="str">
        <f t="shared" ref="AW55" si="116">IF(AV55="","",(AV55-AU55)/AU55)</f>
        <v/>
      </c>
      <c r="AZ55" s="105"/>
    </row>
    <row r="56" spans="1:52" ht="20.100000000000001" customHeight="1" x14ac:dyDescent="0.25">
      <c r="A56" s="121" t="s">
        <v>78</v>
      </c>
      <c r="B56" s="117">
        <v>80469.45</v>
      </c>
      <c r="C56" s="154">
        <v>123040.03000000013</v>
      </c>
      <c r="D56" s="154">
        <v>125120.51999999996</v>
      </c>
      <c r="E56" s="154">
        <v>89935.11</v>
      </c>
      <c r="F56" s="154">
        <v>114563.67999999995</v>
      </c>
      <c r="G56" s="154">
        <v>112203.61000000006</v>
      </c>
      <c r="H56" s="154">
        <v>84181.98000000001</v>
      </c>
      <c r="I56" s="154">
        <v>122243.79999999989</v>
      </c>
      <c r="J56" s="154">
        <v>107462.64</v>
      </c>
      <c r="K56" s="202">
        <v>99905.849999999889</v>
      </c>
      <c r="L56" s="202">
        <v>139118.61999999991</v>
      </c>
      <c r="M56" s="202">
        <v>143847.72999999998</v>
      </c>
      <c r="N56" s="202">
        <v>133743.93</v>
      </c>
      <c r="O56" s="119"/>
      <c r="P56" s="52" t="str">
        <f t="shared" si="110"/>
        <v/>
      </c>
      <c r="R56" s="109" t="s">
        <v>78</v>
      </c>
      <c r="S56" s="117">
        <v>17415.862000000005</v>
      </c>
      <c r="T56" s="154">
        <v>20004.232999999982</v>
      </c>
      <c r="U56" s="154">
        <v>23077.424999999992</v>
      </c>
      <c r="V56" s="154">
        <v>20396.612000000005</v>
      </c>
      <c r="W56" s="154">
        <v>22655.134000000016</v>
      </c>
      <c r="X56" s="154">
        <v>25022.574999999983</v>
      </c>
      <c r="Y56" s="154">
        <v>20750.199000000015</v>
      </c>
      <c r="Z56" s="154">
        <v>28108.851999999995</v>
      </c>
      <c r="AA56" s="154">
        <v>27267.624</v>
      </c>
      <c r="AB56" s="154">
        <v>25611.110000000004</v>
      </c>
      <c r="AC56" s="154">
        <v>32107.317999999985</v>
      </c>
      <c r="AD56" s="154">
        <v>37813.970000000023</v>
      </c>
      <c r="AE56" s="154">
        <v>38237.15100000002</v>
      </c>
      <c r="AF56" s="119"/>
      <c r="AG56" s="52" t="str">
        <f t="shared" si="112"/>
        <v/>
      </c>
      <c r="AI56" s="198">
        <f t="shared" si="98"/>
        <v>2.1642824699311363</v>
      </c>
      <c r="AJ56" s="157">
        <f t="shared" si="99"/>
        <v>1.6258312843389231</v>
      </c>
      <c r="AK56" s="157">
        <f t="shared" si="100"/>
        <v>1.8444156881700937</v>
      </c>
      <c r="AL56" s="157">
        <f t="shared" si="101"/>
        <v>2.2679253964330508</v>
      </c>
      <c r="AM56" s="157">
        <f t="shared" si="102"/>
        <v>1.9775145141985686</v>
      </c>
      <c r="AN56" s="157">
        <f t="shared" si="103"/>
        <v>2.2301042720461464</v>
      </c>
      <c r="AO56" s="157">
        <f t="shared" si="104"/>
        <v>2.4649217088977964</v>
      </c>
      <c r="AP56" s="157">
        <f t="shared" si="105"/>
        <v>2.2994092133916011</v>
      </c>
      <c r="AQ56" s="157">
        <f t="shared" si="106"/>
        <v>2.5374049995421668</v>
      </c>
      <c r="AR56" s="157">
        <f t="shared" si="107"/>
        <v>2.5635245583717103</v>
      </c>
      <c r="AS56" s="157">
        <f t="shared" si="108"/>
        <v>2.3079094660369694</v>
      </c>
      <c r="AT56" s="157">
        <f t="shared" si="108"/>
        <v>2.6287498593130412</v>
      </c>
      <c r="AU56" s="157">
        <f t="shared" si="108"/>
        <v>2.858982160910033</v>
      </c>
      <c r="AV56" s="157" t="str">
        <f t="shared" si="113"/>
        <v/>
      </c>
      <c r="AW56" s="52" t="str">
        <f t="shared" ref="AW56" si="117">IF(AV56="","",(AV56-AU56)/AU56)</f>
        <v/>
      </c>
      <c r="AZ56" s="105"/>
    </row>
    <row r="57" spans="1:52" ht="20.100000000000001" customHeight="1" x14ac:dyDescent="0.25">
      <c r="A57" s="121" t="s">
        <v>79</v>
      </c>
      <c r="B57" s="117">
        <v>121245.22000000007</v>
      </c>
      <c r="C57" s="154">
        <v>148123.03999999998</v>
      </c>
      <c r="D57" s="154">
        <v>145034.51999999987</v>
      </c>
      <c r="E57" s="154">
        <v>118029.58</v>
      </c>
      <c r="F57" s="154">
        <v>152352.9499999999</v>
      </c>
      <c r="G57" s="154">
        <v>143202.34999999995</v>
      </c>
      <c r="H57" s="154">
        <v>113759.98999999999</v>
      </c>
      <c r="I57" s="154">
        <v>109766.18999999993</v>
      </c>
      <c r="J57" s="154">
        <v>119696.71</v>
      </c>
      <c r="K57" s="202">
        <v>134141.46999999994</v>
      </c>
      <c r="L57" s="202">
        <v>184285.92000000013</v>
      </c>
      <c r="M57" s="202">
        <v>165955.71</v>
      </c>
      <c r="N57" s="202">
        <v>166057.73999999987</v>
      </c>
      <c r="O57" s="119"/>
      <c r="P57" s="52" t="str">
        <f t="shared" si="110"/>
        <v/>
      </c>
      <c r="R57" s="109" t="s">
        <v>79</v>
      </c>
      <c r="S57" s="117">
        <v>21585.097000000031</v>
      </c>
      <c r="T57" s="154">
        <v>27388.943999999978</v>
      </c>
      <c r="U57" s="154">
        <v>30041.980000000014</v>
      </c>
      <c r="V57" s="154">
        <v>31158.237999999987</v>
      </c>
      <c r="W57" s="154">
        <v>32854.051000000014</v>
      </c>
      <c r="X57" s="154">
        <v>32382.404999999973</v>
      </c>
      <c r="Y57" s="154">
        <v>26168.737000000016</v>
      </c>
      <c r="Z57" s="154">
        <v>29583.368000000006</v>
      </c>
      <c r="AA57" s="154">
        <v>33476.61</v>
      </c>
      <c r="AB57" s="154">
        <v>36683.536999999989</v>
      </c>
      <c r="AC57" s="154">
        <v>47305.887999999992</v>
      </c>
      <c r="AD57" s="154">
        <v>47700.946000000025</v>
      </c>
      <c r="AE57" s="154">
        <v>48310.505000000019</v>
      </c>
      <c r="AF57" s="119"/>
      <c r="AG57" s="52" t="str">
        <f t="shared" si="112"/>
        <v/>
      </c>
      <c r="AI57" s="198">
        <f t="shared" si="98"/>
        <v>1.78028436914874</v>
      </c>
      <c r="AJ57" s="157">
        <f t="shared" si="99"/>
        <v>1.8490670998920886</v>
      </c>
      <c r="AK57" s="157">
        <f t="shared" si="100"/>
        <v>2.0713675613226452</v>
      </c>
      <c r="AL57" s="157">
        <f t="shared" si="101"/>
        <v>2.6398668876056313</v>
      </c>
      <c r="AM57" s="157">
        <f t="shared" si="102"/>
        <v>2.1564433770399614</v>
      </c>
      <c r="AN57" s="157">
        <f t="shared" si="103"/>
        <v>2.2613040218962874</v>
      </c>
      <c r="AO57" s="157">
        <f t="shared" si="104"/>
        <v>2.3003462816760107</v>
      </c>
      <c r="AP57" s="157">
        <f t="shared" si="105"/>
        <v>2.695125703096739</v>
      </c>
      <c r="AQ57" s="157">
        <f t="shared" si="106"/>
        <v>2.7967861439132284</v>
      </c>
      <c r="AR57" s="157">
        <f t="shared" si="107"/>
        <v>2.7346902490333531</v>
      </c>
      <c r="AS57" s="157">
        <f t="shared" si="108"/>
        <v>2.5669833050728972</v>
      </c>
      <c r="AT57" s="157">
        <f t="shared" si="108"/>
        <v>2.8743178526367079</v>
      </c>
      <c r="AU57" s="157">
        <f t="shared" si="108"/>
        <v>2.9092594539706522</v>
      </c>
      <c r="AV57" s="157" t="str">
        <f t="shared" si="113"/>
        <v/>
      </c>
      <c r="AW57" s="52" t="str">
        <f t="shared" ref="AW57" si="118">IF(AV57="","",(AV57-AU57)/AU57)</f>
        <v/>
      </c>
      <c r="AZ57" s="105"/>
    </row>
    <row r="58" spans="1:52" ht="20.100000000000001" customHeight="1" x14ac:dyDescent="0.25">
      <c r="A58" s="121" t="s">
        <v>80</v>
      </c>
      <c r="B58" s="117">
        <v>103944.79999999996</v>
      </c>
      <c r="C58" s="154">
        <v>126697.19000000006</v>
      </c>
      <c r="D58" s="154">
        <v>128779.38999999998</v>
      </c>
      <c r="E58" s="154">
        <v>107220.34000000003</v>
      </c>
      <c r="F58" s="154">
        <v>93191.830000000045</v>
      </c>
      <c r="G58" s="154">
        <v>109094.74000000005</v>
      </c>
      <c r="H58" s="154">
        <v>96182.719999999987</v>
      </c>
      <c r="I58" s="154">
        <v>105906.66999999993</v>
      </c>
      <c r="J58" s="154">
        <v>100874.44</v>
      </c>
      <c r="K58" s="202">
        <v>95104.369999999879</v>
      </c>
      <c r="L58" s="202">
        <v>125189.41999999995</v>
      </c>
      <c r="M58" s="202">
        <v>143649.37999999992</v>
      </c>
      <c r="N58" s="202">
        <v>142575.53000000003</v>
      </c>
      <c r="O58" s="119"/>
      <c r="P58" s="52" t="str">
        <f t="shared" si="110"/>
        <v/>
      </c>
      <c r="R58" s="109" t="s">
        <v>80</v>
      </c>
      <c r="S58" s="117">
        <v>17333.093000000012</v>
      </c>
      <c r="T58" s="154">
        <v>19429.269</v>
      </c>
      <c r="U58" s="154">
        <v>22173.393</v>
      </c>
      <c r="V58" s="154">
        <v>23485.576000000015</v>
      </c>
      <c r="W58" s="154">
        <v>20594.052000000025</v>
      </c>
      <c r="X58" s="154">
        <v>21320.543000000012</v>
      </c>
      <c r="Y58" s="154">
        <v>22518.471000000009</v>
      </c>
      <c r="Z58" s="154">
        <v>23832.374000000018</v>
      </c>
      <c r="AA58" s="154">
        <v>25445.677</v>
      </c>
      <c r="AB58" s="154">
        <v>24566.240999999998</v>
      </c>
      <c r="AC58" s="154">
        <v>31984.679000000015</v>
      </c>
      <c r="AD58" s="154">
        <v>35298.485999999997</v>
      </c>
      <c r="AE58" s="154">
        <v>41312.681000000026</v>
      </c>
      <c r="AF58" s="119"/>
      <c r="AG58" s="52" t="str">
        <f t="shared" si="112"/>
        <v/>
      </c>
      <c r="AI58" s="198">
        <f t="shared" si="98"/>
        <v>1.6675286305808483</v>
      </c>
      <c r="AJ58" s="157">
        <f t="shared" si="99"/>
        <v>1.5335201199016324</v>
      </c>
      <c r="AK58" s="157">
        <f t="shared" si="100"/>
        <v>1.7218122402971472</v>
      </c>
      <c r="AL58" s="157">
        <f t="shared" si="101"/>
        <v>2.1904030522566904</v>
      </c>
      <c r="AM58" s="157">
        <f t="shared" si="102"/>
        <v>2.2098559498187784</v>
      </c>
      <c r="AN58" s="157">
        <f t="shared" si="103"/>
        <v>1.9543144793232015</v>
      </c>
      <c r="AO58" s="157">
        <f t="shared" si="104"/>
        <v>2.3412179443459293</v>
      </c>
      <c r="AP58" s="157">
        <f t="shared" si="105"/>
        <v>2.250318511572504</v>
      </c>
      <c r="AQ58" s="157">
        <f t="shared" si="106"/>
        <v>2.5225098647387783</v>
      </c>
      <c r="AR58" s="157">
        <f t="shared" si="107"/>
        <v>2.5830822495328061</v>
      </c>
      <c r="AS58" s="157">
        <f t="shared" si="108"/>
        <v>2.554902722610267</v>
      </c>
      <c r="AT58" s="157">
        <f t="shared" si="108"/>
        <v>2.4572668535012139</v>
      </c>
      <c r="AU58" s="157">
        <f t="shared" si="108"/>
        <v>2.8975996792717531</v>
      </c>
      <c r="AV58" s="157" t="str">
        <f t="shared" si="113"/>
        <v/>
      </c>
      <c r="AW58" s="52" t="str">
        <f t="shared" ref="AW58" si="119">IF(AV58="","",(AV58-AU58)/AU58)</f>
        <v/>
      </c>
      <c r="AZ58" s="105"/>
    </row>
    <row r="59" spans="1:52" ht="20.100000000000001" customHeight="1" x14ac:dyDescent="0.25">
      <c r="A59" s="121" t="s">
        <v>81</v>
      </c>
      <c r="B59" s="117">
        <v>137727.64000000004</v>
      </c>
      <c r="C59" s="154">
        <v>135396.7600000001</v>
      </c>
      <c r="D59" s="154">
        <v>128850.10999999991</v>
      </c>
      <c r="E59" s="154">
        <v>149577.98000000007</v>
      </c>
      <c r="F59" s="154">
        <v>166278.61999999994</v>
      </c>
      <c r="G59" s="154">
        <v>139990.40999999989</v>
      </c>
      <c r="H59" s="154">
        <v>114966.93999999992</v>
      </c>
      <c r="I59" s="154">
        <v>120221.59999999985</v>
      </c>
      <c r="J59" s="154">
        <v>102458.58</v>
      </c>
      <c r="K59" s="202">
        <v>130379.02000000002</v>
      </c>
      <c r="L59" s="202">
        <v>176086.6500000002</v>
      </c>
      <c r="M59" s="202">
        <v>152978.70999999976</v>
      </c>
      <c r="N59" s="202">
        <v>184217.21000000008</v>
      </c>
      <c r="O59" s="119"/>
      <c r="P59" s="52" t="str">
        <f t="shared" si="110"/>
        <v/>
      </c>
      <c r="R59" s="109" t="s">
        <v>81</v>
      </c>
      <c r="S59" s="117">
        <v>27788.44999999999</v>
      </c>
      <c r="T59" s="154">
        <v>28869.683000000026</v>
      </c>
      <c r="U59" s="154">
        <v>26669.555999999982</v>
      </c>
      <c r="V59" s="154">
        <v>36191.052999999971</v>
      </c>
      <c r="W59" s="154">
        <v>36827.313000000016</v>
      </c>
      <c r="X59" s="154">
        <v>34137.561000000023</v>
      </c>
      <c r="Y59" s="154">
        <v>30078.559999999987</v>
      </c>
      <c r="Z59" s="154">
        <v>32961.33</v>
      </c>
      <c r="AA59" s="154">
        <v>30391.468000000001</v>
      </c>
      <c r="AB59" s="154">
        <v>34622.571999999993</v>
      </c>
      <c r="AC59" s="154">
        <v>49065.408999999992</v>
      </c>
      <c r="AD59" s="154">
        <v>50534.001999999964</v>
      </c>
      <c r="AE59" s="154">
        <v>54675.740000000056</v>
      </c>
      <c r="AF59" s="119"/>
      <c r="AG59" s="52" t="str">
        <f t="shared" si="112"/>
        <v/>
      </c>
      <c r="AI59" s="198">
        <f t="shared" si="98"/>
        <v>2.0176378539558204</v>
      </c>
      <c r="AJ59" s="157">
        <f t="shared" si="99"/>
        <v>2.1322284964573752</v>
      </c>
      <c r="AK59" s="157">
        <f t="shared" si="100"/>
        <v>2.0698124355501131</v>
      </c>
      <c r="AL59" s="157">
        <f t="shared" si="101"/>
        <v>2.4195441735474672</v>
      </c>
      <c r="AM59" s="157">
        <f t="shared" si="102"/>
        <v>2.2147954439362096</v>
      </c>
      <c r="AN59" s="157">
        <f t="shared" si="103"/>
        <v>2.4385642559372496</v>
      </c>
      <c r="AO59" s="157">
        <f t="shared" si="104"/>
        <v>2.6162790798815738</v>
      </c>
      <c r="AP59" s="157">
        <f t="shared" si="105"/>
        <v>2.741714467283753</v>
      </c>
      <c r="AQ59" s="157">
        <f t="shared" si="106"/>
        <v>2.9662199105238427</v>
      </c>
      <c r="AR59" s="157">
        <f t="shared" si="107"/>
        <v>2.6555324622013563</v>
      </c>
      <c r="AS59" s="157">
        <f t="shared" si="108"/>
        <v>2.786435485029668</v>
      </c>
      <c r="AT59" s="157">
        <f t="shared" si="108"/>
        <v>3.3033356079417873</v>
      </c>
      <c r="AU59" s="157">
        <f t="shared" si="108"/>
        <v>2.9680039123380508</v>
      </c>
      <c r="AV59" s="157" t="str">
        <f t="shared" si="113"/>
        <v/>
      </c>
      <c r="AW59" s="52" t="str">
        <f t="shared" ref="AW59" si="120">IF(AV59="","",(AV59-AU59)/AU59)</f>
        <v/>
      </c>
      <c r="AZ59" s="105"/>
    </row>
    <row r="60" spans="1:52" ht="20.100000000000001" customHeight="1" x14ac:dyDescent="0.25">
      <c r="A60" s="121" t="s">
        <v>82</v>
      </c>
      <c r="B60" s="117">
        <v>96321.399999999951</v>
      </c>
      <c r="C60" s="154">
        <v>139396.15999999995</v>
      </c>
      <c r="D60" s="154">
        <v>143871.70000000001</v>
      </c>
      <c r="E60" s="154">
        <v>165296.83000000013</v>
      </c>
      <c r="F60" s="154">
        <v>162972.80000000025</v>
      </c>
      <c r="G60" s="154">
        <v>134613.07000000015</v>
      </c>
      <c r="H60" s="154">
        <v>111063.55999999998</v>
      </c>
      <c r="I60" s="154">
        <v>140311.11000000004</v>
      </c>
      <c r="J60" s="154">
        <v>124944.51</v>
      </c>
      <c r="K60" s="202">
        <v>160061.01999999993</v>
      </c>
      <c r="L60" s="202">
        <v>197211.97000000015</v>
      </c>
      <c r="M60" s="202">
        <v>167044.91999999978</v>
      </c>
      <c r="N60" s="202">
        <v>169005.05999999997</v>
      </c>
      <c r="O60" s="119"/>
      <c r="P60" s="52" t="str">
        <f t="shared" si="110"/>
        <v/>
      </c>
      <c r="R60" s="109" t="s">
        <v>82</v>
      </c>
      <c r="S60" s="117">
        <v>22777.257000000005</v>
      </c>
      <c r="T60" s="154">
        <v>31524.350999999995</v>
      </c>
      <c r="U60" s="154">
        <v>36803.372000000003</v>
      </c>
      <c r="V60" s="154">
        <v>39015.558000000005</v>
      </c>
      <c r="W60" s="154">
        <v>41900.000000000029</v>
      </c>
      <c r="X60" s="154">
        <v>32669.316000000006</v>
      </c>
      <c r="Y60" s="154">
        <v>30619.310999999994</v>
      </c>
      <c r="Z60" s="154">
        <v>36041.668000000012</v>
      </c>
      <c r="AA60" s="154">
        <v>37442.144</v>
      </c>
      <c r="AB60" s="154">
        <v>42329.99000000002</v>
      </c>
      <c r="AC60" s="154">
        <v>56468.258000000016</v>
      </c>
      <c r="AD60" s="154">
        <v>50409.224999999999</v>
      </c>
      <c r="AE60" s="154">
        <v>53925.539999999986</v>
      </c>
      <c r="AF60" s="119"/>
      <c r="AG60" s="52" t="str">
        <f t="shared" si="112"/>
        <v/>
      </c>
      <c r="AI60" s="198">
        <f t="shared" si="98"/>
        <v>2.3647140718469641</v>
      </c>
      <c r="AJ60" s="157">
        <f t="shared" si="99"/>
        <v>2.2614935016861302</v>
      </c>
      <c r="AK60" s="157">
        <f t="shared" si="100"/>
        <v>2.5580688905462297</v>
      </c>
      <c r="AL60" s="157">
        <f t="shared" si="101"/>
        <v>2.3603331049966276</v>
      </c>
      <c r="AM60" s="157">
        <f t="shared" si="102"/>
        <v>2.5709811698639262</v>
      </c>
      <c r="AN60" s="157">
        <f t="shared" si="103"/>
        <v>2.426905203187177</v>
      </c>
      <c r="AO60" s="157">
        <f t="shared" si="104"/>
        <v>2.7569178405590455</v>
      </c>
      <c r="AP60" s="157">
        <f t="shared" si="105"/>
        <v>2.568696662723287</v>
      </c>
      <c r="AQ60" s="157">
        <f t="shared" si="106"/>
        <v>2.9967018158701015</v>
      </c>
      <c r="AR60" s="157">
        <f t="shared" si="107"/>
        <v>2.6446157846551293</v>
      </c>
      <c r="AS60" s="157">
        <f t="shared" si="108"/>
        <v>2.8633281235413843</v>
      </c>
      <c r="AT60" s="157">
        <f t="shared" si="108"/>
        <v>3.0177047586960484</v>
      </c>
      <c r="AU60" s="157">
        <f t="shared" si="108"/>
        <v>3.1907648208876109</v>
      </c>
      <c r="AV60" s="157" t="str">
        <f t="shared" si="113"/>
        <v/>
      </c>
      <c r="AW60" s="52" t="str">
        <f t="shared" ref="AW60" si="121">IF(AV60="","",(AV60-AU60)/AU60)</f>
        <v/>
      </c>
      <c r="AZ60" s="105"/>
    </row>
    <row r="61" spans="1:52" ht="20.100000000000001" customHeight="1" x14ac:dyDescent="0.25">
      <c r="A61" s="121" t="s">
        <v>83</v>
      </c>
      <c r="B61" s="117">
        <v>128709.03000000012</v>
      </c>
      <c r="C61" s="154">
        <v>150076.9599999999</v>
      </c>
      <c r="D61" s="154">
        <v>143385.01999999976</v>
      </c>
      <c r="E61" s="154">
        <v>130629.12999999999</v>
      </c>
      <c r="F61" s="154">
        <v>133047.13999999996</v>
      </c>
      <c r="G61" s="154">
        <v>119520.93999999986</v>
      </c>
      <c r="H61" s="154">
        <v>122238.15999999995</v>
      </c>
      <c r="I61" s="154">
        <v>104404.10999999999</v>
      </c>
      <c r="J61" s="154">
        <v>112380.65</v>
      </c>
      <c r="K61" s="202">
        <v>122802.49999999997</v>
      </c>
      <c r="L61" s="202">
        <v>177093.93000000025</v>
      </c>
      <c r="M61" s="202">
        <v>164471.48999999987</v>
      </c>
      <c r="N61" s="202">
        <v>192334.07999999993</v>
      </c>
      <c r="O61" s="119"/>
      <c r="P61" s="52" t="str">
        <f t="shared" si="110"/>
        <v/>
      </c>
      <c r="R61" s="109" t="s">
        <v>83</v>
      </c>
      <c r="S61" s="117">
        <v>25464.052000000007</v>
      </c>
      <c r="T61" s="154">
        <v>29523.48000000001</v>
      </c>
      <c r="U61" s="154">
        <v>31498.723000000002</v>
      </c>
      <c r="V61" s="154">
        <v>30997.326000000052</v>
      </c>
      <c r="W61" s="154">
        <v>32940.034999999967</v>
      </c>
      <c r="X61" s="154">
        <v>29831.125000000007</v>
      </c>
      <c r="Y61" s="154">
        <v>34519.751000000018</v>
      </c>
      <c r="Z61" s="154">
        <v>30903.571</v>
      </c>
      <c r="AA61" s="154">
        <v>32156.462</v>
      </c>
      <c r="AB61" s="154">
        <v>33336.43499999999</v>
      </c>
      <c r="AC61" s="154">
        <v>49473.65399999998</v>
      </c>
      <c r="AD61" s="154">
        <v>50897.267000000043</v>
      </c>
      <c r="AE61" s="154">
        <v>57320.120000000046</v>
      </c>
      <c r="AF61" s="119"/>
      <c r="AG61" s="52" t="str">
        <f t="shared" si="112"/>
        <v/>
      </c>
      <c r="AI61" s="198">
        <f t="shared" ref="AI61:AJ67" si="122">(S61/B61)*10</f>
        <v>1.9784200067392308</v>
      </c>
      <c r="AJ61" s="157">
        <f t="shared" si="122"/>
        <v>1.9672226836151285</v>
      </c>
      <c r="AK61" s="157">
        <f t="shared" ref="AK61:AU63" si="123">IF(U61="","",(U61/D61)*10)</f>
        <v>2.1967931517532344</v>
      </c>
      <c r="AL61" s="157">
        <f t="shared" si="123"/>
        <v>2.3729260081576027</v>
      </c>
      <c r="AM61" s="157">
        <f t="shared" si="123"/>
        <v>2.4758168420606395</v>
      </c>
      <c r="AN61" s="157">
        <f t="shared" si="123"/>
        <v>2.4958910965727048</v>
      </c>
      <c r="AO61" s="157">
        <f t="shared" si="123"/>
        <v>2.8239750172941114</v>
      </c>
      <c r="AP61" s="157">
        <f t="shared" si="123"/>
        <v>2.95999563618712</v>
      </c>
      <c r="AQ61" s="157">
        <f t="shared" si="123"/>
        <v>2.8613877922934243</v>
      </c>
      <c r="AR61" s="157">
        <f t="shared" si="123"/>
        <v>2.7146381384743794</v>
      </c>
      <c r="AS61" s="157">
        <f t="shared" si="123"/>
        <v>2.7936391721613445</v>
      </c>
      <c r="AT61" s="157">
        <f t="shared" si="123"/>
        <v>3.094595117974555</v>
      </c>
      <c r="AU61" s="157">
        <f t="shared" si="123"/>
        <v>2.9802373037581309</v>
      </c>
      <c r="AV61" s="157" t="str">
        <f t="shared" si="113"/>
        <v/>
      </c>
      <c r="AW61" s="52" t="str">
        <f t="shared" ref="AW61:AW67" si="124">IF(AV61="","",(AV61-AU61)/AU61)</f>
        <v/>
      </c>
      <c r="AZ61" s="105"/>
    </row>
    <row r="62" spans="1:52" ht="20.100000000000001" customHeight="1" thickBot="1" x14ac:dyDescent="0.3">
      <c r="A62" s="122" t="s">
        <v>84</v>
      </c>
      <c r="B62" s="196">
        <v>76422.39</v>
      </c>
      <c r="C62" s="155">
        <v>98632.750000000015</v>
      </c>
      <c r="D62" s="155">
        <v>93700.91999999994</v>
      </c>
      <c r="E62" s="155">
        <v>82943.079999999973</v>
      </c>
      <c r="F62" s="155">
        <v>100845.22000000002</v>
      </c>
      <c r="G62" s="155">
        <v>82769.729999999952</v>
      </c>
      <c r="H62" s="155">
        <v>78072.589999999866</v>
      </c>
      <c r="I62" s="155">
        <v>92901.83</v>
      </c>
      <c r="J62" s="155">
        <v>77572.28</v>
      </c>
      <c r="K62" s="203">
        <v>90006.149999999892</v>
      </c>
      <c r="L62" s="203">
        <v>119138.44999999997</v>
      </c>
      <c r="M62" s="203">
        <v>123755.49</v>
      </c>
      <c r="N62" s="203">
        <v>107840.05999999992</v>
      </c>
      <c r="O62" s="123"/>
      <c r="P62" s="52" t="str">
        <f t="shared" si="110"/>
        <v/>
      </c>
      <c r="R62" s="110" t="s">
        <v>84</v>
      </c>
      <c r="S62" s="196">
        <v>15596.707000000013</v>
      </c>
      <c r="T62" s="155">
        <v>18332.828999999987</v>
      </c>
      <c r="U62" s="155">
        <v>21648.361999999994</v>
      </c>
      <c r="V62" s="155">
        <v>20693.550999999999</v>
      </c>
      <c r="W62" s="155">
        <v>23770.443999999989</v>
      </c>
      <c r="X62" s="155">
        <v>22065.902999999984</v>
      </c>
      <c r="Y62" s="155">
        <v>24906.423000000003</v>
      </c>
      <c r="Z62" s="155">
        <v>28016.947000000004</v>
      </c>
      <c r="AA62" s="155">
        <v>26292.933000000001</v>
      </c>
      <c r="AB62" s="155">
        <v>27722.498999999978</v>
      </c>
      <c r="AC62" s="155">
        <v>34797.590000000011</v>
      </c>
      <c r="AD62" s="155">
        <v>34642.825000000055</v>
      </c>
      <c r="AE62" s="155">
        <v>33058.543999999987</v>
      </c>
      <c r="AF62" s="123"/>
      <c r="AG62" s="52" t="str">
        <f t="shared" si="112"/>
        <v/>
      </c>
      <c r="AI62" s="198">
        <f t="shared" si="122"/>
        <v>2.0408556968710365</v>
      </c>
      <c r="AJ62" s="157">
        <f t="shared" si="122"/>
        <v>1.8586959199657298</v>
      </c>
      <c r="AK62" s="157">
        <f t="shared" si="123"/>
        <v>2.3103681372605527</v>
      </c>
      <c r="AL62" s="157">
        <f t="shared" si="123"/>
        <v>2.494909882777443</v>
      </c>
      <c r="AM62" s="157">
        <f t="shared" si="123"/>
        <v>2.357121537342076</v>
      </c>
      <c r="AN62" s="157">
        <f t="shared" si="123"/>
        <v>2.6659387435479127</v>
      </c>
      <c r="AO62" s="157">
        <f t="shared" si="123"/>
        <v>3.190162257970441</v>
      </c>
      <c r="AP62" s="157">
        <f t="shared" si="123"/>
        <v>3.0157583548138938</v>
      </c>
      <c r="AQ62" s="157">
        <f t="shared" si="123"/>
        <v>3.3894753383554024</v>
      </c>
      <c r="AR62" s="157">
        <f t="shared" si="123"/>
        <v>3.080067195408315</v>
      </c>
      <c r="AS62" s="157">
        <f t="shared" si="123"/>
        <v>2.920769071613742</v>
      </c>
      <c r="AT62" s="157">
        <f t="shared" si="123"/>
        <v>2.7992960150697193</v>
      </c>
      <c r="AU62" s="157">
        <f t="shared" si="123"/>
        <v>3.0655160985630028</v>
      </c>
      <c r="AV62" s="157" t="str">
        <f t="shared" si="113"/>
        <v/>
      </c>
      <c r="AW62" s="52" t="str">
        <f t="shared" si="124"/>
        <v/>
      </c>
      <c r="AZ62" s="105"/>
    </row>
    <row r="63" spans="1:52" ht="20.100000000000001" customHeight="1" thickBot="1" x14ac:dyDescent="0.3">
      <c r="A63" s="35" t="str">
        <f>A19</f>
        <v>janeiro</v>
      </c>
      <c r="B63" s="167">
        <f>B51</f>
        <v>77038.130000000048</v>
      </c>
      <c r="C63" s="168">
        <f t="shared" ref="C63:O63" si="125">C51</f>
        <v>75617.27</v>
      </c>
      <c r="D63" s="168">
        <f t="shared" si="125"/>
        <v>113844.10000000002</v>
      </c>
      <c r="E63" s="168">
        <f t="shared" si="125"/>
        <v>93610.949999999983</v>
      </c>
      <c r="F63" s="168">
        <f t="shared" si="125"/>
        <v>94388.039999999921</v>
      </c>
      <c r="G63" s="168">
        <f t="shared" si="125"/>
        <v>91436.9399999999</v>
      </c>
      <c r="H63" s="168">
        <f t="shared" si="125"/>
        <v>70145.979999999967</v>
      </c>
      <c r="I63" s="168">
        <f t="shared" si="125"/>
        <v>96670.400000000038</v>
      </c>
      <c r="J63" s="168">
        <f t="shared" si="125"/>
        <v>86690.71</v>
      </c>
      <c r="K63" s="168">
        <f t="shared" si="125"/>
        <v>102746.46999999988</v>
      </c>
      <c r="L63" s="168">
        <f t="shared" si="125"/>
        <v>136996.50000000012</v>
      </c>
      <c r="M63" s="168">
        <f t="shared" si="125"/>
        <v>121646.6599999999</v>
      </c>
      <c r="N63" s="168">
        <f t="shared" si="125"/>
        <v>128659.4999999998</v>
      </c>
      <c r="O63" s="169">
        <f t="shared" si="125"/>
        <v>136993.14999999997</v>
      </c>
      <c r="P63" s="61">
        <f t="shared" si="110"/>
        <v>6.4772908335569326E-2</v>
      </c>
      <c r="R63" s="109"/>
      <c r="S63" s="167">
        <f>S51</f>
        <v>14178.058999999999</v>
      </c>
      <c r="T63" s="168">
        <f t="shared" ref="T63:AF63" si="126">T51</f>
        <v>16344.844999999999</v>
      </c>
      <c r="U63" s="168">
        <f t="shared" si="126"/>
        <v>18481.169000000002</v>
      </c>
      <c r="V63" s="168">
        <f t="shared" si="126"/>
        <v>20000.632999999987</v>
      </c>
      <c r="W63" s="168">
        <f t="shared" si="126"/>
        <v>18045.733999999989</v>
      </c>
      <c r="X63" s="168">
        <f t="shared" si="126"/>
        <v>19063.57499999999</v>
      </c>
      <c r="Y63" s="168">
        <f t="shared" si="126"/>
        <v>17884.870999999992</v>
      </c>
      <c r="Z63" s="168">
        <f t="shared" si="126"/>
        <v>22256.164000000001</v>
      </c>
      <c r="AA63" s="168">
        <f t="shared" si="126"/>
        <v>22751.996999999999</v>
      </c>
      <c r="AB63" s="168">
        <f t="shared" si="126"/>
        <v>25859.545000000013</v>
      </c>
      <c r="AC63" s="168">
        <f t="shared" si="126"/>
        <v>35304.031000000017</v>
      </c>
      <c r="AD63" s="168">
        <f t="shared" si="126"/>
        <v>29875.058000000012</v>
      </c>
      <c r="AE63" s="168">
        <f t="shared" si="126"/>
        <v>35719.703999999983</v>
      </c>
      <c r="AF63" s="169">
        <f t="shared" si="126"/>
        <v>35031.537000000011</v>
      </c>
      <c r="AG63" s="57">
        <f t="shared" ref="AG63:AG67" si="127">IF(AF63="","",(AF63-AE63)/AE63)</f>
        <v>-1.9265753154056722E-2</v>
      </c>
      <c r="AI63" s="199">
        <f t="shared" si="122"/>
        <v>1.8403950095881081</v>
      </c>
      <c r="AJ63" s="173">
        <f t="shared" si="122"/>
        <v>2.1615227579625658</v>
      </c>
      <c r="AK63" s="173">
        <f t="shared" si="123"/>
        <v>1.6233752122420044</v>
      </c>
      <c r="AL63" s="173">
        <f t="shared" si="123"/>
        <v>2.1365698136809841</v>
      </c>
      <c r="AM63" s="173">
        <f t="shared" si="123"/>
        <v>1.9118665881821473</v>
      </c>
      <c r="AN63" s="173">
        <f t="shared" si="123"/>
        <v>2.084887683249244</v>
      </c>
      <c r="AO63" s="173">
        <f t="shared" si="123"/>
        <v>2.5496644283820684</v>
      </c>
      <c r="AP63" s="173">
        <f t="shared" si="123"/>
        <v>2.3022728777371348</v>
      </c>
      <c r="AQ63" s="173">
        <f t="shared" si="123"/>
        <v>2.6245023255663726</v>
      </c>
      <c r="AR63" s="173">
        <f t="shared" si="123"/>
        <v>2.5168305052232003</v>
      </c>
      <c r="AS63" s="173">
        <f t="shared" si="123"/>
        <v>2.5770024051709339</v>
      </c>
      <c r="AT63" s="173">
        <f t="shared" si="123"/>
        <v>2.4558880613738214</v>
      </c>
      <c r="AU63" s="173">
        <f t="shared" si="123"/>
        <v>2.7762974362561677</v>
      </c>
      <c r="AV63" s="173">
        <f t="shared" ref="AV63" si="128">IF(AF63="","",(AF63/O63)*10)</f>
        <v>2.5571743550681196</v>
      </c>
      <c r="AW63" s="61">
        <f t="shared" si="124"/>
        <v>-7.8926370901935897E-2</v>
      </c>
      <c r="AZ63" s="105"/>
    </row>
    <row r="64" spans="1:52" ht="20.100000000000001" customHeight="1" x14ac:dyDescent="0.25">
      <c r="A64" s="121" t="s">
        <v>85</v>
      </c>
      <c r="B64" s="117">
        <f>SUM(B51:B53)</f>
        <v>234491.43</v>
      </c>
      <c r="C64" s="154">
        <f>SUM(C51:C53)</f>
        <v>268123.53000000009</v>
      </c>
      <c r="D64" s="154">
        <f>SUM(D51:D53)</f>
        <v>341123.42000000004</v>
      </c>
      <c r="E64" s="154">
        <f t="shared" ref="E64:L64" si="129">SUM(E51:E53)</f>
        <v>307586.39999999991</v>
      </c>
      <c r="F64" s="154">
        <f t="shared" si="129"/>
        <v>312002.81999999983</v>
      </c>
      <c r="G64" s="154">
        <f t="shared" si="129"/>
        <v>314085.74999999994</v>
      </c>
      <c r="H64" s="154">
        <f t="shared" si="129"/>
        <v>225185.55999999994</v>
      </c>
      <c r="I64" s="154">
        <f t="shared" si="129"/>
        <v>291368.51999999996</v>
      </c>
      <c r="J64" s="154">
        <f t="shared" si="129"/>
        <v>290915.21000000002</v>
      </c>
      <c r="K64" s="154">
        <f t="shared" si="129"/>
        <v>314581.43999999971</v>
      </c>
      <c r="L64" s="154">
        <f t="shared" si="129"/>
        <v>387624.22000000009</v>
      </c>
      <c r="M64" s="154">
        <f t="shared" ref="M64:N64" si="130">SUM(M51:M53)</f>
        <v>406414.74999999977</v>
      </c>
      <c r="N64" s="154">
        <f t="shared" si="130"/>
        <v>412700.89999999979</v>
      </c>
      <c r="O64" s="154" t="str">
        <f>IF(O53="","",SUM(O51:O53))</f>
        <v/>
      </c>
      <c r="P64" s="61" t="str">
        <f t="shared" si="110"/>
        <v/>
      </c>
      <c r="R64" s="108" t="s">
        <v>85</v>
      </c>
      <c r="S64" s="117">
        <f>SUM(S51:S53)</f>
        <v>45609.39</v>
      </c>
      <c r="T64" s="154">
        <f>SUM(T51:T53)</f>
        <v>53062.921000000002</v>
      </c>
      <c r="U64" s="154">
        <f>SUM(U51:U53)</f>
        <v>61321.651000000027</v>
      </c>
      <c r="V64" s="154">
        <f>SUM(V51:V53)</f>
        <v>63351.315999999992</v>
      </c>
      <c r="W64" s="154">
        <f t="shared" ref="W64:AC64" si="131">SUM(W51:W53)</f>
        <v>61448.611999999994</v>
      </c>
      <c r="X64" s="154">
        <f t="shared" si="131"/>
        <v>65590.697999999975</v>
      </c>
      <c r="Y64" s="154">
        <f t="shared" si="131"/>
        <v>58604.442999999985</v>
      </c>
      <c r="Z64" s="154">
        <f t="shared" si="131"/>
        <v>74095.891999999963</v>
      </c>
      <c r="AA64" s="154">
        <f t="shared" si="131"/>
        <v>76343.599000000002</v>
      </c>
      <c r="AB64" s="154">
        <f t="shared" si="131"/>
        <v>80321.476000000039</v>
      </c>
      <c r="AC64" s="154">
        <f t="shared" si="131"/>
        <v>99368.438000000038</v>
      </c>
      <c r="AD64" s="154">
        <f t="shared" ref="AD64:AE64" si="132">SUM(AD51:AD53)</f>
        <v>107006.38200000001</v>
      </c>
      <c r="AE64" s="154">
        <f t="shared" si="132"/>
        <v>114707.06400000004</v>
      </c>
      <c r="AF64" s="119" t="str">
        <f>IF(AF53="","",SUM(AF51:AF53))</f>
        <v/>
      </c>
      <c r="AG64" s="52" t="str">
        <f t="shared" si="127"/>
        <v/>
      </c>
      <c r="AI64" s="197">
        <f t="shared" si="122"/>
        <v>1.9450344091466372</v>
      </c>
      <c r="AJ64" s="156">
        <f t="shared" si="122"/>
        <v>1.9790475308153666</v>
      </c>
      <c r="AK64" s="156">
        <f t="shared" ref="AK64:AU66" si="133">(U64/D64)*10</f>
        <v>1.7976382565582869</v>
      </c>
      <c r="AL64" s="156">
        <f t="shared" si="133"/>
        <v>2.0596266935079059</v>
      </c>
      <c r="AM64" s="156">
        <f t="shared" si="133"/>
        <v>1.9694889937212756</v>
      </c>
      <c r="AN64" s="156">
        <f t="shared" si="133"/>
        <v>2.0883054388809423</v>
      </c>
      <c r="AO64" s="156">
        <f t="shared" si="133"/>
        <v>2.6024956040698171</v>
      </c>
      <c r="AP64" s="156">
        <f t="shared" si="133"/>
        <v>2.5430301118322589</v>
      </c>
      <c r="AQ64" s="156">
        <f t="shared" si="133"/>
        <v>2.6242560160398627</v>
      </c>
      <c r="AR64" s="156">
        <f t="shared" si="133"/>
        <v>2.5532808292822393</v>
      </c>
      <c r="AS64" s="156">
        <f t="shared" si="133"/>
        <v>2.5635250036749513</v>
      </c>
      <c r="AT64" s="156">
        <f t="shared" si="133"/>
        <v>2.6329354926217627</v>
      </c>
      <c r="AU64" s="156">
        <f t="shared" si="133"/>
        <v>2.7794236455505694</v>
      </c>
      <c r="AV64" s="156" t="str">
        <f>IF(AF64="","",(AF64/O64)*10)</f>
        <v/>
      </c>
      <c r="AW64" s="61" t="str">
        <f t="shared" si="124"/>
        <v/>
      </c>
    </row>
    <row r="65" spans="1:49" ht="20.100000000000001" customHeight="1" x14ac:dyDescent="0.25">
      <c r="A65" s="121" t="s">
        <v>86</v>
      </c>
      <c r="B65" s="117">
        <f>SUM(B54:B56)</f>
        <v>270632.65000000014</v>
      </c>
      <c r="C65" s="154">
        <f>SUM(C54:C56)</f>
        <v>330331.44000000012</v>
      </c>
      <c r="D65" s="154">
        <f>SUM(D54:D56)</f>
        <v>371262.24999999988</v>
      </c>
      <c r="E65" s="154">
        <f t="shared" ref="E65:L65" si="134">SUM(E54:E56)</f>
        <v>341280.04000000004</v>
      </c>
      <c r="F65" s="154">
        <f t="shared" si="134"/>
        <v>330986.2099999999</v>
      </c>
      <c r="G65" s="154">
        <f t="shared" si="134"/>
        <v>352389.62000000011</v>
      </c>
      <c r="H65" s="154">
        <f t="shared" si="134"/>
        <v>271249.88999999984</v>
      </c>
      <c r="I65" s="154">
        <f t="shared" si="134"/>
        <v>338059.84999999963</v>
      </c>
      <c r="J65" s="154">
        <f t="shared" si="134"/>
        <v>341622.02</v>
      </c>
      <c r="K65" s="154">
        <f t="shared" si="134"/>
        <v>348164.02999999968</v>
      </c>
      <c r="L65" s="154">
        <f t="shared" si="134"/>
        <v>373006.16999999981</v>
      </c>
      <c r="M65" s="154">
        <f t="shared" ref="M65:N65" si="135">SUM(M54:M56)</f>
        <v>455027.89</v>
      </c>
      <c r="N65" s="154">
        <f t="shared" si="135"/>
        <v>411269.95999999973</v>
      </c>
      <c r="O65" s="154" t="str">
        <f>IF(O56="","",SUM(O54:O56))</f>
        <v/>
      </c>
      <c r="P65" s="52" t="str">
        <f t="shared" si="110"/>
        <v/>
      </c>
      <c r="R65" s="109" t="s">
        <v>86</v>
      </c>
      <c r="S65" s="117">
        <f>SUM(S54:S56)</f>
        <v>52069.507000000012</v>
      </c>
      <c r="T65" s="154">
        <f>SUM(T54:T56)</f>
        <v>57799.210999999981</v>
      </c>
      <c r="U65" s="154">
        <f>SUM(U54:U56)</f>
        <v>67284.703999999983</v>
      </c>
      <c r="V65" s="154">
        <f>SUM(V54:V56)</f>
        <v>68302.889999999985</v>
      </c>
      <c r="W65" s="154">
        <f t="shared" ref="W65:AC65" si="136">SUM(W54:W56)</f>
        <v>68997.127000000022</v>
      </c>
      <c r="X65" s="154">
        <f t="shared" si="136"/>
        <v>75648.96299999996</v>
      </c>
      <c r="Y65" s="154">
        <f t="shared" si="136"/>
        <v>65293.128000000026</v>
      </c>
      <c r="Z65" s="154">
        <f t="shared" si="136"/>
        <v>80241.398000000045</v>
      </c>
      <c r="AA65" s="154">
        <f t="shared" si="136"/>
        <v>84590.548999999999</v>
      </c>
      <c r="AB65" s="154">
        <f t="shared" si="136"/>
        <v>84889.636000000028</v>
      </c>
      <c r="AC65" s="154">
        <f t="shared" si="136"/>
        <v>93771.617999999988</v>
      </c>
      <c r="AD65" s="154">
        <f t="shared" ref="AD65:AE65" si="137">SUM(AD54:AD56)</f>
        <v>121302.12800000008</v>
      </c>
      <c r="AE65" s="154">
        <f t="shared" si="137"/>
        <v>117925.73600000003</v>
      </c>
      <c r="AF65" s="119" t="str">
        <f>IF(AF56="","",SUM(AF54:AF56))</f>
        <v/>
      </c>
      <c r="AG65" s="52" t="str">
        <f t="shared" si="127"/>
        <v/>
      </c>
      <c r="AI65" s="198">
        <f t="shared" si="122"/>
        <v>1.9239920608248851</v>
      </c>
      <c r="AJ65" s="157">
        <f t="shared" si="122"/>
        <v>1.7497338733485361</v>
      </c>
      <c r="AK65" s="157">
        <f t="shared" si="133"/>
        <v>1.8123227987763368</v>
      </c>
      <c r="AL65" s="157">
        <f t="shared" si="133"/>
        <v>2.0013737105750451</v>
      </c>
      <c r="AM65" s="157">
        <f t="shared" si="133"/>
        <v>2.0845921949437121</v>
      </c>
      <c r="AN65" s="157">
        <f t="shared" si="133"/>
        <v>2.1467420918924893</v>
      </c>
      <c r="AO65" s="157">
        <f t="shared" si="133"/>
        <v>2.4071209024269122</v>
      </c>
      <c r="AP65" s="157">
        <f t="shared" si="133"/>
        <v>2.3735855648045794</v>
      </c>
      <c r="AQ65" s="157">
        <f t="shared" si="133"/>
        <v>2.4761445119960355</v>
      </c>
      <c r="AR65" s="157">
        <f t="shared" si="133"/>
        <v>2.4382081055300313</v>
      </c>
      <c r="AS65" s="157">
        <f t="shared" si="133"/>
        <v>2.5139428122596481</v>
      </c>
      <c r="AT65" s="157">
        <f t="shared" si="133"/>
        <v>2.6658174293448273</v>
      </c>
      <c r="AU65" s="157">
        <f t="shared" si="133"/>
        <v>2.8673559333144611</v>
      </c>
      <c r="AV65" s="295" t="str">
        <f t="shared" ref="AV65:AV67" si="138">IF(AF65="","",(AF65/O65)*10)</f>
        <v/>
      </c>
      <c r="AW65" s="52" t="str">
        <f t="shared" ref="AW65:AW66" si="139">IF(AV65="","",(AV65-AU65)/AU65)</f>
        <v/>
      </c>
    </row>
    <row r="66" spans="1:49" ht="20.100000000000001" customHeight="1" x14ac:dyDescent="0.25">
      <c r="A66" s="121" t="s">
        <v>87</v>
      </c>
      <c r="B66" s="117">
        <f>SUM(B57:B59)</f>
        <v>362917.66000000003</v>
      </c>
      <c r="C66" s="154">
        <f>SUM(C57:C59)</f>
        <v>410216.99000000011</v>
      </c>
      <c r="D66" s="154">
        <f>SUM(D57:D59)</f>
        <v>402664.01999999979</v>
      </c>
      <c r="E66" s="154">
        <f t="shared" ref="E66:L66" si="140">SUM(E57:E59)</f>
        <v>374827.90000000014</v>
      </c>
      <c r="F66" s="154">
        <f t="shared" si="140"/>
        <v>411823.39999999991</v>
      </c>
      <c r="G66" s="154">
        <f t="shared" si="140"/>
        <v>392287.49999999988</v>
      </c>
      <c r="H66" s="154">
        <f t="shared" si="140"/>
        <v>324909.64999999991</v>
      </c>
      <c r="I66" s="154">
        <f t="shared" si="140"/>
        <v>335894.45999999973</v>
      </c>
      <c r="J66" s="154">
        <f t="shared" si="140"/>
        <v>323029.73000000004</v>
      </c>
      <c r="K66" s="154">
        <f t="shared" si="140"/>
        <v>359624.85999999987</v>
      </c>
      <c r="L66" s="154">
        <f t="shared" si="140"/>
        <v>485561.99000000028</v>
      </c>
      <c r="M66" s="154">
        <f t="shared" ref="M66:N66" si="141">SUM(M57:M59)</f>
        <v>462583.7999999997</v>
      </c>
      <c r="N66" s="154">
        <f t="shared" si="141"/>
        <v>492850.48</v>
      </c>
      <c r="O66" s="154"/>
      <c r="P66" s="52" t="str">
        <f t="shared" si="110"/>
        <v/>
      </c>
      <c r="R66" s="109" t="s">
        <v>87</v>
      </c>
      <c r="S66" s="117">
        <f>SUM(S57:S59)</f>
        <v>66706.640000000043</v>
      </c>
      <c r="T66" s="154">
        <f>SUM(T57:T59)</f>
        <v>75687.896000000008</v>
      </c>
      <c r="U66" s="154">
        <f>SUM(U57:U59)</f>
        <v>78884.929000000004</v>
      </c>
      <c r="V66" s="154">
        <f>SUM(V57:V59)</f>
        <v>90834.866999999969</v>
      </c>
      <c r="W66" s="154">
        <f t="shared" ref="W66:AC66" si="142">SUM(W57:W59)</f>
        <v>90275.416000000056</v>
      </c>
      <c r="X66" s="154">
        <f t="shared" si="142"/>
        <v>87840.50900000002</v>
      </c>
      <c r="Y66" s="154">
        <f t="shared" si="142"/>
        <v>78765.768000000011</v>
      </c>
      <c r="Z66" s="154">
        <f t="shared" si="142"/>
        <v>86377.072000000029</v>
      </c>
      <c r="AA66" s="154">
        <f t="shared" si="142"/>
        <v>89313.755000000005</v>
      </c>
      <c r="AB66" s="154">
        <f t="shared" si="142"/>
        <v>95872.349999999977</v>
      </c>
      <c r="AC66" s="154">
        <f t="shared" si="142"/>
        <v>128355.976</v>
      </c>
      <c r="AD66" s="154">
        <f t="shared" ref="AD66:AE66" si="143">SUM(AD57:AD59)</f>
        <v>133533.43400000001</v>
      </c>
      <c r="AE66" s="154">
        <f t="shared" si="143"/>
        <v>144298.92600000009</v>
      </c>
      <c r="AF66" s="119" t="str">
        <f>IF(AF59="","",SUM(AF57:AF59))</f>
        <v/>
      </c>
      <c r="AG66" s="52" t="str">
        <f t="shared" si="127"/>
        <v/>
      </c>
      <c r="AI66" s="198">
        <f t="shared" si="122"/>
        <v>1.8380654168220978</v>
      </c>
      <c r="AJ66" s="157">
        <f t="shared" si="122"/>
        <v>1.8450697519866253</v>
      </c>
      <c r="AK66" s="157">
        <f t="shared" si="133"/>
        <v>1.959075682997454</v>
      </c>
      <c r="AL66" s="157">
        <f t="shared" si="133"/>
        <v>2.4233752876986996</v>
      </c>
      <c r="AM66" s="157">
        <f t="shared" si="133"/>
        <v>2.1920904931579916</v>
      </c>
      <c r="AN66" s="157">
        <f t="shared" si="133"/>
        <v>2.2391870503138653</v>
      </c>
      <c r="AO66" s="157">
        <f t="shared" si="133"/>
        <v>2.4242360299240122</v>
      </c>
      <c r="AP66" s="157">
        <f t="shared" si="133"/>
        <v>2.5715539339350846</v>
      </c>
      <c r="AQ66" s="157">
        <f t="shared" si="133"/>
        <v>2.764877245199691</v>
      </c>
      <c r="AR66" s="157">
        <f t="shared" si="133"/>
        <v>2.6658988480384815</v>
      </c>
      <c r="AS66" s="157">
        <f t="shared" si="133"/>
        <v>2.643451889634111</v>
      </c>
      <c r="AT66" s="157">
        <f t="shared" si="133"/>
        <v>2.8866863474250524</v>
      </c>
      <c r="AU66" s="157">
        <f t="shared" si="133"/>
        <v>2.9278438767067874</v>
      </c>
      <c r="AV66" s="295" t="str">
        <f t="shared" si="138"/>
        <v/>
      </c>
      <c r="AW66" s="52" t="str">
        <f t="shared" si="139"/>
        <v/>
      </c>
    </row>
    <row r="67" spans="1:49" ht="20.100000000000001" customHeight="1" thickBot="1" x14ac:dyDescent="0.3">
      <c r="A67" s="122" t="s">
        <v>88</v>
      </c>
      <c r="B67" s="196">
        <f>SUM(B60:B62)</f>
        <v>301452.82000000007</v>
      </c>
      <c r="C67" s="155">
        <f>SUM(C60:C62)</f>
        <v>388105.86999999988</v>
      </c>
      <c r="D67" s="155">
        <f>IF(D62="","",SUM(D60:D62))</f>
        <v>380957.63999999966</v>
      </c>
      <c r="E67" s="155">
        <f t="shared" ref="E67:L67" si="144">IF(E62="","",SUM(E60:E62))</f>
        <v>378869.0400000001</v>
      </c>
      <c r="F67" s="155">
        <f t="shared" si="144"/>
        <v>396865.16000000021</v>
      </c>
      <c r="G67" s="155">
        <f t="shared" si="144"/>
        <v>336903.74</v>
      </c>
      <c r="H67" s="155">
        <f t="shared" si="144"/>
        <v>311374.30999999976</v>
      </c>
      <c r="I67" s="155">
        <f t="shared" si="144"/>
        <v>337617.05000000005</v>
      </c>
      <c r="J67" s="155">
        <f t="shared" si="144"/>
        <v>314897.43999999994</v>
      </c>
      <c r="K67" s="155">
        <f t="shared" si="144"/>
        <v>372869.66999999981</v>
      </c>
      <c r="L67" s="155">
        <f t="shared" si="144"/>
        <v>493444.35000000033</v>
      </c>
      <c r="M67" s="155">
        <f t="shared" ref="M67:N67" si="145">IF(M62="","",SUM(M60:M62))</f>
        <v>455271.89999999967</v>
      </c>
      <c r="N67" s="155">
        <f t="shared" si="145"/>
        <v>469179.19999999984</v>
      </c>
      <c r="O67" s="155" t="str">
        <f t="shared" ref="O67" si="146">IF(O62="","",SUM(O60:O62))</f>
        <v/>
      </c>
      <c r="P67" s="55" t="str">
        <f t="shared" si="110"/>
        <v/>
      </c>
      <c r="R67" s="110" t="s">
        <v>88</v>
      </c>
      <c r="S67" s="196">
        <f>SUM(S60:S62)</f>
        <v>63838.016000000018</v>
      </c>
      <c r="T67" s="155">
        <f>SUM(T60:T62)</f>
        <v>79380.659999999989</v>
      </c>
      <c r="U67" s="155">
        <f>IF(U62="","",SUM(U60:U62))</f>
        <v>89950.456999999995</v>
      </c>
      <c r="V67" s="155">
        <f>IF(V62="","",SUM(V60:V62))</f>
        <v>90706.435000000056</v>
      </c>
      <c r="W67" s="155">
        <f t="shared" ref="W67:AF67" si="147">IF(W62="","",SUM(W60:W62))</f>
        <v>98610.478999999992</v>
      </c>
      <c r="X67" s="155">
        <f t="shared" si="147"/>
        <v>84566.343999999997</v>
      </c>
      <c r="Y67" s="155">
        <f t="shared" si="147"/>
        <v>90045.485000000015</v>
      </c>
      <c r="Z67" s="155">
        <f t="shared" si="147"/>
        <v>94962.186000000016</v>
      </c>
      <c r="AA67" s="155">
        <f t="shared" si="147"/>
        <v>95891.539000000004</v>
      </c>
      <c r="AB67" s="155">
        <f t="shared" si="147"/>
        <v>103388.924</v>
      </c>
      <c r="AC67" s="155">
        <f t="shared" si="147"/>
        <v>140739.50200000001</v>
      </c>
      <c r="AD67" s="155">
        <f t="shared" ref="AD67:AE67" si="148">IF(AD62="","",SUM(AD60:AD62))</f>
        <v>135949.3170000001</v>
      </c>
      <c r="AE67" s="155">
        <f t="shared" si="148"/>
        <v>144304.20400000003</v>
      </c>
      <c r="AF67" s="123" t="str">
        <f t="shared" si="147"/>
        <v/>
      </c>
      <c r="AG67" s="55" t="str">
        <f t="shared" si="127"/>
        <v/>
      </c>
      <c r="AI67" s="200">
        <f t="shared" si="122"/>
        <v>2.1176785143360082</v>
      </c>
      <c r="AJ67" s="158">
        <f t="shared" si="122"/>
        <v>2.0453352071175841</v>
      </c>
      <c r="AK67" s="158">
        <f t="shared" ref="AK67:AU67" si="149">IF(U62="","",(U67/D67)*10)</f>
        <v>2.3611669003409426</v>
      </c>
      <c r="AL67" s="158">
        <f t="shared" si="149"/>
        <v>2.3941369028200361</v>
      </c>
      <c r="AM67" s="158">
        <f t="shared" si="149"/>
        <v>2.4847350923925884</v>
      </c>
      <c r="AN67" s="158">
        <f t="shared" si="149"/>
        <v>2.5101040433685897</v>
      </c>
      <c r="AO67" s="158">
        <f t="shared" si="149"/>
        <v>2.8918726467832263</v>
      </c>
      <c r="AP67" s="158">
        <f t="shared" si="149"/>
        <v>2.8127189074129992</v>
      </c>
      <c r="AQ67" s="158">
        <f t="shared" si="149"/>
        <v>3.045167309076886</v>
      </c>
      <c r="AR67" s="158">
        <f t="shared" si="149"/>
        <v>2.7727898597920304</v>
      </c>
      <c r="AS67" s="158">
        <f t="shared" si="149"/>
        <v>2.852185905056972</v>
      </c>
      <c r="AT67" s="158">
        <f t="shared" si="149"/>
        <v>2.9861126285193573</v>
      </c>
      <c r="AU67" s="158">
        <f t="shared" si="149"/>
        <v>3.0756735166435356</v>
      </c>
      <c r="AV67" s="310" t="str">
        <f t="shared" si="138"/>
        <v/>
      </c>
      <c r="AW67" s="55" t="str">
        <f t="shared" si="124"/>
        <v/>
      </c>
    </row>
    <row r="68" spans="1:49" x14ac:dyDescent="0.25"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</row>
  </sheetData>
  <mergeCells count="24">
    <mergeCell ref="AI4:AV4"/>
    <mergeCell ref="AW4:AW5"/>
    <mergeCell ref="A26:A27"/>
    <mergeCell ref="B26:O26"/>
    <mergeCell ref="P26:P27"/>
    <mergeCell ref="R26:R27"/>
    <mergeCell ref="S26:AF26"/>
    <mergeCell ref="AG26:AG27"/>
    <mergeCell ref="AI26:AV26"/>
    <mergeCell ref="AW26:AW27"/>
    <mergeCell ref="A4:A5"/>
    <mergeCell ref="B4:O4"/>
    <mergeCell ref="P4:P5"/>
    <mergeCell ref="R4:R5"/>
    <mergeCell ref="S4:AF4"/>
    <mergeCell ref="AG4:AG5"/>
    <mergeCell ref="AI48:AV48"/>
    <mergeCell ref="AW48:AW49"/>
    <mergeCell ref="A48:A49"/>
    <mergeCell ref="B48:O48"/>
    <mergeCell ref="P48:P49"/>
    <mergeCell ref="R48:R49"/>
    <mergeCell ref="S48:AF48"/>
    <mergeCell ref="AG48:AG49"/>
  </mergeCells>
  <pageMargins left="0.70866141732283472" right="0.70866141732283472" top="0.74803149606299213" bottom="0.74803149606299213" header="0.31496062992125984" footer="0.31496062992125984"/>
  <pageSetup paperSize="9" scale="40" fitToHeight="2" orientation="landscape" horizontalDpi="4294967292" r:id="rId1"/>
  <ignoredErrors>
    <ignoredError sqref="P63 B42:L45 B20:L23 B64:L67 S64:AC67 S42:AC45 S20:AC23 AD20:AE23 AD64:AE67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" id="{5F037BA9-8B2B-4870-AFC1-61F9749D2E0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P7:P23</xm:sqref>
        </x14:conditionalFormatting>
        <x14:conditionalFormatting xmlns:xm="http://schemas.microsoft.com/office/excel/2006/main">
          <x14:cfRule type="iconSet" priority="8" id="{EBB0697B-7E3D-413C-9053-FA0F055AA57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AW7:AW23</xm:sqref>
        </x14:conditionalFormatting>
        <x14:conditionalFormatting xmlns:xm="http://schemas.microsoft.com/office/excel/2006/main">
          <x14:cfRule type="iconSet" priority="7" id="{95E6F3FF-BFB3-406E-8B7A-53840CF8188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AG7:AG23</xm:sqref>
        </x14:conditionalFormatting>
        <x14:conditionalFormatting xmlns:xm="http://schemas.microsoft.com/office/excel/2006/main">
          <x14:cfRule type="iconSet" priority="6" id="{79BAB5CA-0202-45E8-97A0-E9A8E71872D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P29:P45</xm:sqref>
        </x14:conditionalFormatting>
        <x14:conditionalFormatting xmlns:xm="http://schemas.microsoft.com/office/excel/2006/main">
          <x14:cfRule type="iconSet" priority="5" id="{F42A3BB8-6E0E-40BA-8EF1-45BAB072B81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AW29:AW45</xm:sqref>
        </x14:conditionalFormatting>
        <x14:conditionalFormatting xmlns:xm="http://schemas.microsoft.com/office/excel/2006/main">
          <x14:cfRule type="iconSet" priority="4" id="{31564D89-EFCF-4D02-96EB-64A3C14E92F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AG29:AG45</xm:sqref>
        </x14:conditionalFormatting>
        <x14:conditionalFormatting xmlns:xm="http://schemas.microsoft.com/office/excel/2006/main">
          <x14:cfRule type="iconSet" priority="3" id="{857750BA-2763-4DE8-8FEB-FACFCE62F4F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P51:P67</xm:sqref>
        </x14:conditionalFormatting>
        <x14:conditionalFormatting xmlns:xm="http://schemas.microsoft.com/office/excel/2006/main">
          <x14:cfRule type="iconSet" priority="2" id="{28061838-5419-4535-868A-3208D9A2BEC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AW51:AW67</xm:sqref>
        </x14:conditionalFormatting>
        <x14:conditionalFormatting xmlns:xm="http://schemas.microsoft.com/office/excel/2006/main">
          <x14:cfRule type="iconSet" priority="1" id="{CB82AFFF-7EA5-4EED-AB48-E3EC2A71417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AG51:AG67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9BECF-33E6-4C68-AF73-5A6491133A36}">
  <sheetPr codeName="Folha23">
    <pageSetUpPr fitToPage="1"/>
  </sheetPr>
  <dimension ref="A1:AZ70"/>
  <sheetViews>
    <sheetView showGridLines="0" workbookViewId="0">
      <selection activeCell="AX19" sqref="AX19"/>
    </sheetView>
  </sheetViews>
  <sheetFormatPr defaultRowHeight="15" x14ac:dyDescent="0.25"/>
  <cols>
    <col min="1" max="1" width="18.7109375" customWidth="1"/>
    <col min="16" max="16" width="10.140625" customWidth="1"/>
    <col min="17" max="17" width="1.7109375" customWidth="1"/>
    <col min="18" max="18" width="18.7109375" hidden="1" customWidth="1"/>
    <col min="33" max="33" width="10" customWidth="1"/>
    <col min="34" max="34" width="1.7109375" customWidth="1"/>
    <col min="49" max="49" width="10" customWidth="1"/>
    <col min="51" max="52" width="9.140625" style="101"/>
  </cols>
  <sheetData>
    <row r="1" spans="1:52" ht="15.75" x14ac:dyDescent="0.25">
      <c r="A1" s="4" t="s">
        <v>100</v>
      </c>
    </row>
    <row r="3" spans="1:52" ht="15.75" thickBot="1" x14ac:dyDescent="0.3">
      <c r="P3" s="205" t="s">
        <v>1</v>
      </c>
      <c r="AG3" s="287">
        <v>1000</v>
      </c>
      <c r="AW3" s="287" t="s">
        <v>47</v>
      </c>
    </row>
    <row r="4" spans="1:52" ht="20.100000000000001" customHeight="1" x14ac:dyDescent="0.25">
      <c r="A4" s="337" t="s">
        <v>3</v>
      </c>
      <c r="B4" s="339" t="s">
        <v>71</v>
      </c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4"/>
      <c r="P4" s="342" t="s">
        <v>133</v>
      </c>
      <c r="R4" s="340" t="s">
        <v>3</v>
      </c>
      <c r="S4" s="332" t="s">
        <v>71</v>
      </c>
      <c r="T4" s="333"/>
      <c r="U4" s="333"/>
      <c r="V4" s="333"/>
      <c r="W4" s="333"/>
      <c r="X4" s="333"/>
      <c r="Y4" s="333"/>
      <c r="Z4" s="333"/>
      <c r="AA4" s="333"/>
      <c r="AB4" s="333"/>
      <c r="AC4" s="333"/>
      <c r="AD4" s="333"/>
      <c r="AE4" s="333"/>
      <c r="AF4" s="334"/>
      <c r="AG4" s="344" t="s">
        <v>133</v>
      </c>
      <c r="AI4" s="332" t="s">
        <v>71</v>
      </c>
      <c r="AJ4" s="333"/>
      <c r="AK4" s="333"/>
      <c r="AL4" s="333"/>
      <c r="AM4" s="333"/>
      <c r="AN4" s="333"/>
      <c r="AO4" s="333"/>
      <c r="AP4" s="333"/>
      <c r="AQ4" s="333"/>
      <c r="AR4" s="333"/>
      <c r="AS4" s="333"/>
      <c r="AT4" s="333"/>
      <c r="AU4" s="333"/>
      <c r="AV4" s="334"/>
      <c r="AW4" s="342" t="s">
        <v>133</v>
      </c>
    </row>
    <row r="5" spans="1:52" ht="20.100000000000001" customHeight="1" thickBot="1" x14ac:dyDescent="0.3">
      <c r="A5" s="338"/>
      <c r="B5" s="99">
        <v>2010</v>
      </c>
      <c r="C5" s="135">
        <v>2011</v>
      </c>
      <c r="D5" s="135">
        <v>2012</v>
      </c>
      <c r="E5" s="135">
        <v>2013</v>
      </c>
      <c r="F5" s="135">
        <v>2014</v>
      </c>
      <c r="G5" s="135">
        <v>2015</v>
      </c>
      <c r="H5" s="135">
        <v>2016</v>
      </c>
      <c r="I5" s="135">
        <v>2017</v>
      </c>
      <c r="J5" s="135">
        <v>2018</v>
      </c>
      <c r="K5" s="135">
        <v>2019</v>
      </c>
      <c r="L5" s="135">
        <v>2020</v>
      </c>
      <c r="M5" s="135">
        <v>2021</v>
      </c>
      <c r="N5" s="135">
        <v>2022</v>
      </c>
      <c r="O5" s="133">
        <v>2023</v>
      </c>
      <c r="P5" s="343"/>
      <c r="R5" s="341"/>
      <c r="S5" s="25">
        <v>2010</v>
      </c>
      <c r="T5" s="135">
        <v>2011</v>
      </c>
      <c r="U5" s="135">
        <v>2012</v>
      </c>
      <c r="V5" s="135">
        <v>2013</v>
      </c>
      <c r="W5" s="135">
        <v>2014</v>
      </c>
      <c r="X5" s="135">
        <v>2015</v>
      </c>
      <c r="Y5" s="135">
        <v>2016</v>
      </c>
      <c r="Z5" s="135">
        <v>2017</v>
      </c>
      <c r="AA5" s="135">
        <v>2018</v>
      </c>
      <c r="AB5" s="135">
        <v>2019</v>
      </c>
      <c r="AC5" s="135">
        <v>2020</v>
      </c>
      <c r="AD5" s="135">
        <v>2021</v>
      </c>
      <c r="AE5" s="135">
        <v>2022</v>
      </c>
      <c r="AF5" s="133">
        <v>2023</v>
      </c>
      <c r="AG5" s="345"/>
      <c r="AI5" s="25">
        <v>2010</v>
      </c>
      <c r="AJ5" s="135">
        <v>2011</v>
      </c>
      <c r="AK5" s="135">
        <v>2012</v>
      </c>
      <c r="AL5" s="135">
        <v>2013</v>
      </c>
      <c r="AM5" s="135">
        <v>2014</v>
      </c>
      <c r="AN5" s="135">
        <v>2015</v>
      </c>
      <c r="AO5" s="135">
        <v>2016</v>
      </c>
      <c r="AP5" s="135">
        <v>2017</v>
      </c>
      <c r="AQ5" s="135">
        <v>2018</v>
      </c>
      <c r="AR5" s="135">
        <v>2019</v>
      </c>
      <c r="AS5" s="135">
        <v>2020</v>
      </c>
      <c r="AT5" s="135">
        <v>2021</v>
      </c>
      <c r="AU5" s="135">
        <v>2022</v>
      </c>
      <c r="AV5" s="133">
        <v>2023</v>
      </c>
      <c r="AW5" s="343"/>
      <c r="AY5" s="288">
        <v>2013</v>
      </c>
      <c r="AZ5" s="288">
        <v>2014</v>
      </c>
    </row>
    <row r="6" spans="1:52" ht="3" customHeight="1" thickBot="1" x14ac:dyDescent="0.3">
      <c r="A6" s="289"/>
      <c r="B6" s="291"/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2"/>
      <c r="R6" s="289"/>
      <c r="S6" s="291"/>
      <c r="T6" s="291"/>
      <c r="U6" s="291"/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291"/>
      <c r="AG6" s="292"/>
      <c r="AI6" s="288"/>
      <c r="AJ6" s="288"/>
      <c r="AK6" s="288"/>
      <c r="AL6" s="288"/>
      <c r="AM6" s="288"/>
      <c r="AN6" s="288"/>
      <c r="AO6" s="288"/>
      <c r="AP6" s="288"/>
      <c r="AQ6" s="288"/>
      <c r="AR6" s="288"/>
      <c r="AS6" s="288"/>
      <c r="AT6" s="288"/>
      <c r="AU6" s="288"/>
      <c r="AV6" s="288"/>
      <c r="AW6" s="290"/>
    </row>
    <row r="7" spans="1:52" ht="20.100000000000001" customHeight="1" x14ac:dyDescent="0.25">
      <c r="A7" s="120" t="s">
        <v>73</v>
      </c>
      <c r="B7" s="39">
        <v>112208.21</v>
      </c>
      <c r="C7" s="153">
        <v>125412.47000000002</v>
      </c>
      <c r="D7" s="153">
        <v>111648.51</v>
      </c>
      <c r="E7" s="153">
        <v>101032.48999999999</v>
      </c>
      <c r="F7" s="153">
        <v>181499.08999999997</v>
      </c>
      <c r="G7" s="153">
        <v>165515.38999999981</v>
      </c>
      <c r="H7" s="153">
        <v>127441.33000000005</v>
      </c>
      <c r="I7" s="153">
        <v>165564.63999999996</v>
      </c>
      <c r="J7" s="204">
        <v>108022.51</v>
      </c>
      <c r="K7" s="204">
        <v>201133.06000000003</v>
      </c>
      <c r="L7" s="204">
        <v>231418.47</v>
      </c>
      <c r="M7" s="204">
        <v>214311.47</v>
      </c>
      <c r="N7" s="204">
        <v>194589.28999999966</v>
      </c>
      <c r="O7" s="112">
        <v>188806.43000000002</v>
      </c>
      <c r="P7" s="61">
        <f>IF(O7="","",(O7-N7)/N7)</f>
        <v>-2.9718285112195264E-2</v>
      </c>
      <c r="R7" s="109" t="s">
        <v>73</v>
      </c>
      <c r="S7" s="39">
        <v>5046.811999999999</v>
      </c>
      <c r="T7" s="153">
        <v>5419.8780000000006</v>
      </c>
      <c r="U7" s="153">
        <v>5376.692</v>
      </c>
      <c r="V7" s="153">
        <v>8185.9700000000021</v>
      </c>
      <c r="W7" s="153">
        <v>9253.7109999999993</v>
      </c>
      <c r="X7" s="153">
        <v>8018.4579999999987</v>
      </c>
      <c r="Y7" s="153">
        <v>7549.5260000000026</v>
      </c>
      <c r="Z7" s="153">
        <v>9256.76</v>
      </c>
      <c r="AA7" s="153">
        <v>8429.6530000000002</v>
      </c>
      <c r="AB7" s="153">
        <v>12162.242999999999</v>
      </c>
      <c r="AC7" s="153">
        <v>14395.186999999998</v>
      </c>
      <c r="AD7" s="153">
        <v>11537.55599999999</v>
      </c>
      <c r="AE7" s="153">
        <v>12478.587</v>
      </c>
      <c r="AF7" s="112">
        <v>13350.624</v>
      </c>
      <c r="AG7" s="61">
        <f>IF(AF7="","",(AF7-AE7)/AE7)</f>
        <v>6.9882671812121058E-2</v>
      </c>
      <c r="AI7" s="124">
        <f t="shared" ref="AI7:AI16" si="0">(S7/B7)*10</f>
        <v>0.44977207995742902</v>
      </c>
      <c r="AJ7" s="156">
        <f t="shared" ref="AJ7:AJ16" si="1">(T7/C7)*10</f>
        <v>0.43216420185329257</v>
      </c>
      <c r="AK7" s="156">
        <f t="shared" ref="AK7:AK16" si="2">(U7/D7)*10</f>
        <v>0.48157310832003042</v>
      </c>
      <c r="AL7" s="156">
        <f t="shared" ref="AL7:AL16" si="3">(V7/E7)*10</f>
        <v>0.81023144139078462</v>
      </c>
      <c r="AM7" s="156">
        <f t="shared" ref="AM7:AM16" si="4">(W7/F7)*10</f>
        <v>0.50984889235532815</v>
      </c>
      <c r="AN7" s="156">
        <f t="shared" ref="AN7:AN16" si="5">(X7/G7)*10</f>
        <v>0.48445392298565154</v>
      </c>
      <c r="AO7" s="156">
        <f t="shared" ref="AO7:AO16" si="6">(Y7/H7)*10</f>
        <v>0.5923922796474268</v>
      </c>
      <c r="AP7" s="156">
        <f t="shared" ref="AP7:AP16" si="7">(Z7/I7)*10</f>
        <v>0.55910247502123656</v>
      </c>
      <c r="AQ7" s="156">
        <f t="shared" ref="AQ7:AQ16" si="8">(AA7/J7)*10</f>
        <v>0.78036077850810914</v>
      </c>
      <c r="AR7" s="156">
        <f t="shared" ref="AR7:AR16" si="9">(AB7/K7)*10</f>
        <v>0.60468642002463424</v>
      </c>
      <c r="AS7" s="156">
        <f t="shared" ref="AS7:AS16" si="10">(AC7/L7)*10</f>
        <v>0.62204140404177755</v>
      </c>
      <c r="AT7" s="156">
        <f t="shared" ref="AT7:AT22" si="11">(AD7/M7)*10</f>
        <v>0.53835457336931103</v>
      </c>
      <c r="AU7" s="156">
        <f t="shared" ref="AU7:AU22" si="12">(AE7/N7)*10</f>
        <v>0.64127820189898543</v>
      </c>
      <c r="AV7" s="156">
        <f>(AF7/O7)*10</f>
        <v>0.70710642640719368</v>
      </c>
      <c r="AW7" s="61">
        <f t="shared" ref="AW7" si="13">IF(AV7="","",(AV7-AU7)/AU7)</f>
        <v>0.10265158602502686</v>
      </c>
      <c r="AY7" s="105"/>
      <c r="AZ7" s="105"/>
    </row>
    <row r="8" spans="1:52" ht="20.100000000000001" customHeight="1" x14ac:dyDescent="0.25">
      <c r="A8" s="121" t="s">
        <v>74</v>
      </c>
      <c r="B8" s="19">
        <v>103876.33999999997</v>
      </c>
      <c r="C8" s="154">
        <v>109703.67999999998</v>
      </c>
      <c r="D8" s="154">
        <v>90718.43</v>
      </c>
      <c r="E8" s="154">
        <v>91462.49</v>
      </c>
      <c r="F8" s="154">
        <v>178750.52</v>
      </c>
      <c r="G8" s="154">
        <v>189327.78999999998</v>
      </c>
      <c r="H8" s="154">
        <v>161032.97</v>
      </c>
      <c r="I8" s="154">
        <v>180460.41999999998</v>
      </c>
      <c r="J8" s="202">
        <v>101175.85</v>
      </c>
      <c r="K8" s="202">
        <v>239012.21</v>
      </c>
      <c r="L8" s="202">
        <v>200385.87</v>
      </c>
      <c r="M8" s="202">
        <v>256727.69999999998</v>
      </c>
      <c r="N8" s="202">
        <v>269371.2899999998</v>
      </c>
      <c r="O8" s="119"/>
      <c r="P8" s="52" t="str">
        <f t="shared" ref="P8:P22" si="14">IF(O8="","",(O8-N8)/N8)</f>
        <v/>
      </c>
      <c r="R8" s="109" t="s">
        <v>74</v>
      </c>
      <c r="S8" s="19">
        <v>4875.3999999999996</v>
      </c>
      <c r="T8" s="154">
        <v>5047.22</v>
      </c>
      <c r="U8" s="154">
        <v>4979.2489999999998</v>
      </c>
      <c r="V8" s="154">
        <v>7645.0780000000004</v>
      </c>
      <c r="W8" s="154">
        <v>9124.9479999999967</v>
      </c>
      <c r="X8" s="154">
        <v>9271.5960000000014</v>
      </c>
      <c r="Y8" s="154">
        <v>8398.7909999999993</v>
      </c>
      <c r="Z8" s="154">
        <v>10079.532000000001</v>
      </c>
      <c r="AA8" s="154">
        <v>9460.1350000000002</v>
      </c>
      <c r="AB8" s="154">
        <v>13827.451999999999</v>
      </c>
      <c r="AC8" s="154">
        <v>13178.782000000005</v>
      </c>
      <c r="AD8" s="154">
        <v>12834.916000000007</v>
      </c>
      <c r="AE8" s="154">
        <v>17041.921999999999</v>
      </c>
      <c r="AF8" s="119"/>
      <c r="AG8" s="52" t="str">
        <f t="shared" ref="AG8:AG23" si="15">IF(AF8="","",(AF8-AE8)/AE8)</f>
        <v/>
      </c>
      <c r="AI8" s="125">
        <f t="shared" si="0"/>
        <v>0.46934653261753362</v>
      </c>
      <c r="AJ8" s="157">
        <f t="shared" si="1"/>
        <v>0.46007754707955117</v>
      </c>
      <c r="AK8" s="157">
        <f t="shared" si="2"/>
        <v>0.54886851547144277</v>
      </c>
      <c r="AL8" s="157">
        <f t="shared" si="3"/>
        <v>0.83587031142493495</v>
      </c>
      <c r="AM8" s="157">
        <f t="shared" si="4"/>
        <v>0.51048511635099003</v>
      </c>
      <c r="AN8" s="157">
        <f t="shared" si="5"/>
        <v>0.48971130968147902</v>
      </c>
      <c r="AO8" s="157">
        <f t="shared" si="6"/>
        <v>0.52155723141664712</v>
      </c>
      <c r="AP8" s="157">
        <f t="shared" si="7"/>
        <v>0.55854530317506745</v>
      </c>
      <c r="AQ8" s="157">
        <f t="shared" si="8"/>
        <v>0.93501907816934571</v>
      </c>
      <c r="AR8" s="157">
        <f t="shared" si="9"/>
        <v>0.57852492138372347</v>
      </c>
      <c r="AS8" s="157">
        <f t="shared" si="10"/>
        <v>0.65767022395341579</v>
      </c>
      <c r="AT8" s="157">
        <f t="shared" si="11"/>
        <v>0.49994277984027458</v>
      </c>
      <c r="AU8" s="157">
        <f t="shared" si="12"/>
        <v>0.63265546970503106</v>
      </c>
      <c r="AV8" s="157" t="str">
        <f>IF(AF8="","",(AF8/O8)*10)</f>
        <v/>
      </c>
      <c r="AW8" s="52" t="str">
        <f t="shared" ref="AW8" si="16">IF(AV8="","",(AV8-AU8)/AU8)</f>
        <v/>
      </c>
      <c r="AY8" s="105"/>
      <c r="AZ8" s="105"/>
    </row>
    <row r="9" spans="1:52" ht="20.100000000000001" customHeight="1" x14ac:dyDescent="0.25">
      <c r="A9" s="121" t="s">
        <v>75</v>
      </c>
      <c r="B9" s="19">
        <v>167912.4499999999</v>
      </c>
      <c r="C9" s="154">
        <v>125645.36999999997</v>
      </c>
      <c r="D9" s="154">
        <v>135794.10999999996</v>
      </c>
      <c r="E9" s="154">
        <v>78438.490000000034</v>
      </c>
      <c r="F9" s="154">
        <v>159258.74000000002</v>
      </c>
      <c r="G9" s="154">
        <v>179781.25999999998</v>
      </c>
      <c r="H9" s="154">
        <v>158298.96</v>
      </c>
      <c r="I9" s="154">
        <v>184761.43000000002</v>
      </c>
      <c r="J9" s="202">
        <v>131254.85999999999</v>
      </c>
      <c r="K9" s="202">
        <v>209750.07</v>
      </c>
      <c r="L9" s="202">
        <v>209116.09</v>
      </c>
      <c r="M9" s="202">
        <v>346835.91000000079</v>
      </c>
      <c r="N9" s="202">
        <v>197105.36999999982</v>
      </c>
      <c r="O9" s="119"/>
      <c r="P9" s="52" t="str">
        <f t="shared" si="14"/>
        <v/>
      </c>
      <c r="R9" s="109" t="s">
        <v>75</v>
      </c>
      <c r="S9" s="19">
        <v>7464.3919999999998</v>
      </c>
      <c r="T9" s="154">
        <v>5720.5099999999993</v>
      </c>
      <c r="U9" s="154">
        <v>6851.9379999999956</v>
      </c>
      <c r="V9" s="154">
        <v>7142.3209999999999</v>
      </c>
      <c r="W9" s="154">
        <v>8172.4949999999981</v>
      </c>
      <c r="X9" s="154">
        <v>8953.7059999999983</v>
      </c>
      <c r="Y9" s="154">
        <v>8549.0249999999996</v>
      </c>
      <c r="Z9" s="154">
        <v>9978.1299999999992</v>
      </c>
      <c r="AA9" s="154">
        <v>10309.046</v>
      </c>
      <c r="AB9" s="154">
        <v>11853.175999999999</v>
      </c>
      <c r="AC9" s="154">
        <v>12973.125000000002</v>
      </c>
      <c r="AD9" s="154">
        <v>17902.007000000001</v>
      </c>
      <c r="AE9" s="154">
        <v>13656.812000000011</v>
      </c>
      <c r="AF9" s="119"/>
      <c r="AG9" s="52" t="str">
        <f t="shared" si="15"/>
        <v/>
      </c>
      <c r="AI9" s="125">
        <f t="shared" si="0"/>
        <v>0.44454071154342661</v>
      </c>
      <c r="AJ9" s="157">
        <f t="shared" si="1"/>
        <v>0.45529015514061527</v>
      </c>
      <c r="AK9" s="157">
        <f t="shared" si="2"/>
        <v>0.50458285709151873</v>
      </c>
      <c r="AL9" s="157">
        <f t="shared" si="3"/>
        <v>0.9105632961572816</v>
      </c>
      <c r="AM9" s="157">
        <f t="shared" si="4"/>
        <v>0.51315833592555093</v>
      </c>
      <c r="AN9" s="157">
        <f t="shared" si="5"/>
        <v>0.49803333228390984</v>
      </c>
      <c r="AO9" s="157">
        <f t="shared" si="6"/>
        <v>0.54005566429495178</v>
      </c>
      <c r="AP9" s="157">
        <f t="shared" si="7"/>
        <v>0.54005481555322443</v>
      </c>
      <c r="AQ9" s="157">
        <f t="shared" si="8"/>
        <v>0.78542204075338629</v>
      </c>
      <c r="AR9" s="157">
        <f t="shared" si="9"/>
        <v>0.56510951343186677</v>
      </c>
      <c r="AS9" s="157">
        <f t="shared" si="10"/>
        <v>0.62037909182406781</v>
      </c>
      <c r="AT9" s="157">
        <f t="shared" si="11"/>
        <v>0.51615206164782534</v>
      </c>
      <c r="AU9" s="157">
        <f t="shared" si="12"/>
        <v>0.69286859104853527</v>
      </c>
      <c r="AV9" s="157" t="str">
        <f t="shared" ref="AV9:AV18" si="17">IF(AF9="","",(AF9/O9)*10)</f>
        <v/>
      </c>
      <c r="AW9" s="52" t="str">
        <f t="shared" ref="AW9" si="18">IF(AV9="","",(AV9-AU9)/AU9)</f>
        <v/>
      </c>
      <c r="AY9" s="105"/>
      <c r="AZ9" s="105"/>
    </row>
    <row r="10" spans="1:52" ht="20.100000000000001" customHeight="1" x14ac:dyDescent="0.25">
      <c r="A10" s="121" t="s">
        <v>76</v>
      </c>
      <c r="B10" s="19">
        <v>170409.85000000006</v>
      </c>
      <c r="C10" s="154">
        <v>125525.65000000001</v>
      </c>
      <c r="D10" s="154">
        <v>131142.06000000003</v>
      </c>
      <c r="E10" s="154">
        <v>111314.47999999998</v>
      </c>
      <c r="F10" s="154">
        <v>139455.4</v>
      </c>
      <c r="G10" s="154">
        <v>172871.54000000007</v>
      </c>
      <c r="H10" s="154">
        <v>120913.15000000001</v>
      </c>
      <c r="I10" s="154">
        <v>195875.86000000002</v>
      </c>
      <c r="J10" s="202">
        <v>150373.06</v>
      </c>
      <c r="K10" s="202">
        <v>244932.87999999998</v>
      </c>
      <c r="L10" s="202">
        <v>233003.39</v>
      </c>
      <c r="M10" s="202">
        <v>238556.85</v>
      </c>
      <c r="N10" s="202">
        <v>212363.09999999992</v>
      </c>
      <c r="O10" s="119"/>
      <c r="P10" s="52" t="str">
        <f t="shared" si="14"/>
        <v/>
      </c>
      <c r="R10" s="109" t="s">
        <v>76</v>
      </c>
      <c r="S10" s="19">
        <v>7083.5199999999986</v>
      </c>
      <c r="T10" s="154">
        <v>5734.7760000000007</v>
      </c>
      <c r="U10" s="154">
        <v>6986.2150000000011</v>
      </c>
      <c r="V10" s="154">
        <v>8949.2860000000001</v>
      </c>
      <c r="W10" s="154">
        <v>7735.4290000000001</v>
      </c>
      <c r="X10" s="154">
        <v>8580.4020000000019</v>
      </c>
      <c r="Y10" s="154">
        <v>6742.456000000001</v>
      </c>
      <c r="Z10" s="154">
        <v>10425.911000000004</v>
      </c>
      <c r="AA10" s="154">
        <v>11410.679</v>
      </c>
      <c r="AB10" s="154">
        <v>13024.389000000001</v>
      </c>
      <c r="AC10" s="154">
        <v>14120.863000000001</v>
      </c>
      <c r="AD10" s="154">
        <v>13171.960999999996</v>
      </c>
      <c r="AE10" s="154">
        <v>15217.785000000009</v>
      </c>
      <c r="AF10" s="119"/>
      <c r="AG10" s="52" t="str">
        <f t="shared" si="15"/>
        <v/>
      </c>
      <c r="AI10" s="125">
        <f t="shared" si="0"/>
        <v>0.41567550232571626</v>
      </c>
      <c r="AJ10" s="157">
        <f t="shared" si="1"/>
        <v>0.45686088859129592</v>
      </c>
      <c r="AK10" s="157">
        <f t="shared" si="2"/>
        <v>0.53272115749897475</v>
      </c>
      <c r="AL10" s="157">
        <f t="shared" si="3"/>
        <v>0.80396422819385238</v>
      </c>
      <c r="AM10" s="157">
        <f t="shared" si="4"/>
        <v>0.55468838065790216</v>
      </c>
      <c r="AN10" s="157">
        <f t="shared" si="5"/>
        <v>0.49634555231011412</v>
      </c>
      <c r="AO10" s="157">
        <f t="shared" si="6"/>
        <v>0.55762801647298088</v>
      </c>
      <c r="AP10" s="157">
        <f t="shared" si="7"/>
        <v>0.53227135799174041</v>
      </c>
      <c r="AQ10" s="157">
        <f t="shared" si="8"/>
        <v>0.75882468575155682</v>
      </c>
      <c r="AR10" s="157">
        <f t="shared" si="9"/>
        <v>0.5317533930111793</v>
      </c>
      <c r="AS10" s="157">
        <f t="shared" si="10"/>
        <v>0.60603680487223821</v>
      </c>
      <c r="AT10" s="157">
        <f t="shared" si="11"/>
        <v>0.55215186652573567</v>
      </c>
      <c r="AU10" s="157">
        <f t="shared" si="12"/>
        <v>0.71659271314084294</v>
      </c>
      <c r="AV10" s="157" t="str">
        <f t="shared" si="17"/>
        <v/>
      </c>
      <c r="AW10" s="52" t="str">
        <f t="shared" ref="AW10" si="19">IF(AV10="","",(AV10-AU10)/AU10)</f>
        <v/>
      </c>
      <c r="AY10" s="105"/>
      <c r="AZ10" s="105"/>
    </row>
    <row r="11" spans="1:52" ht="20.100000000000001" customHeight="1" x14ac:dyDescent="0.25">
      <c r="A11" s="121" t="s">
        <v>77</v>
      </c>
      <c r="B11" s="19">
        <v>105742.86999999997</v>
      </c>
      <c r="C11" s="154">
        <v>146772.35999999993</v>
      </c>
      <c r="D11" s="154">
        <v>106191.60999999997</v>
      </c>
      <c r="E11" s="154">
        <v>156740.30999999991</v>
      </c>
      <c r="F11" s="154">
        <v>208322.54999999996</v>
      </c>
      <c r="G11" s="154">
        <v>182102.74999999991</v>
      </c>
      <c r="H11" s="154">
        <v>156318.05000000002</v>
      </c>
      <c r="I11" s="154">
        <v>208364.81999999995</v>
      </c>
      <c r="J11" s="202">
        <v>123404.02</v>
      </c>
      <c r="K11" s="202">
        <v>228431.58000000013</v>
      </c>
      <c r="L11" s="202">
        <v>207366.91000000006</v>
      </c>
      <c r="M11" s="202">
        <v>271945.74000000005</v>
      </c>
      <c r="N11" s="202">
        <v>297505.12000000011</v>
      </c>
      <c r="O11" s="119"/>
      <c r="P11" s="52" t="str">
        <f t="shared" si="14"/>
        <v/>
      </c>
      <c r="R11" s="109" t="s">
        <v>77</v>
      </c>
      <c r="S11" s="19">
        <v>5269.9080000000022</v>
      </c>
      <c r="T11" s="154">
        <v>6791.5110000000022</v>
      </c>
      <c r="U11" s="154">
        <v>6331.175000000002</v>
      </c>
      <c r="V11" s="154">
        <v>12356.189000000002</v>
      </c>
      <c r="W11" s="154">
        <v>10013.188000000002</v>
      </c>
      <c r="X11" s="154">
        <v>9709.3430000000008</v>
      </c>
      <c r="Y11" s="154">
        <v>9074.4239999999991</v>
      </c>
      <c r="Z11" s="154">
        <v>11193.306000000002</v>
      </c>
      <c r="AA11" s="154">
        <v>12194.198</v>
      </c>
      <c r="AB11" s="154">
        <v>12392.851000000008</v>
      </c>
      <c r="AC11" s="154">
        <v>10554.120999999999</v>
      </c>
      <c r="AD11" s="154">
        <v>14483.971999999998</v>
      </c>
      <c r="AE11" s="154">
        <v>20355.923999999988</v>
      </c>
      <c r="AF11" s="119"/>
      <c r="AG11" s="52" t="str">
        <f t="shared" si="15"/>
        <v/>
      </c>
      <c r="AI11" s="125">
        <f t="shared" si="0"/>
        <v>0.4983700555886183</v>
      </c>
      <c r="AJ11" s="157">
        <f t="shared" si="1"/>
        <v>0.46272411236012051</v>
      </c>
      <c r="AK11" s="157">
        <f t="shared" si="2"/>
        <v>0.59620293919642087</v>
      </c>
      <c r="AL11" s="157">
        <f t="shared" si="3"/>
        <v>0.78832235306922693</v>
      </c>
      <c r="AM11" s="157">
        <f t="shared" si="4"/>
        <v>0.48065790285305188</v>
      </c>
      <c r="AN11" s="157">
        <f t="shared" si="5"/>
        <v>0.53317937263440585</v>
      </c>
      <c r="AO11" s="157">
        <f t="shared" si="6"/>
        <v>0.58051031214885285</v>
      </c>
      <c r="AP11" s="157">
        <f t="shared" si="7"/>
        <v>0.53719749811892448</v>
      </c>
      <c r="AQ11" s="157">
        <f t="shared" si="8"/>
        <v>0.98815241189063374</v>
      </c>
      <c r="AR11" s="157">
        <f t="shared" si="9"/>
        <v>0.54251916481950524</v>
      </c>
      <c r="AS11" s="157">
        <f t="shared" si="10"/>
        <v>0.50895878228594893</v>
      </c>
      <c r="AT11" s="157">
        <f t="shared" si="11"/>
        <v>0.53260521749669598</v>
      </c>
      <c r="AU11" s="157">
        <f t="shared" si="12"/>
        <v>0.6842209639955098</v>
      </c>
      <c r="AV11" s="157" t="str">
        <f t="shared" si="17"/>
        <v/>
      </c>
      <c r="AW11" s="52" t="str">
        <f t="shared" ref="AW11" si="20">IF(AV11="","",(AV11-AU11)/AU11)</f>
        <v/>
      </c>
      <c r="AY11" s="105"/>
      <c r="AZ11" s="105"/>
    </row>
    <row r="12" spans="1:52" ht="20.100000000000001" customHeight="1" x14ac:dyDescent="0.25">
      <c r="A12" s="121" t="s">
        <v>78</v>
      </c>
      <c r="B12" s="19">
        <v>173043.08000000005</v>
      </c>
      <c r="C12" s="154">
        <v>88557.569999999978</v>
      </c>
      <c r="D12" s="154">
        <v>121066.39000000004</v>
      </c>
      <c r="E12" s="154">
        <v>142381.43</v>
      </c>
      <c r="F12" s="154">
        <v>163673.44999999992</v>
      </c>
      <c r="G12" s="154">
        <v>227727.18000000014</v>
      </c>
      <c r="H12" s="154">
        <v>161332.92000000001</v>
      </c>
      <c r="I12" s="154">
        <v>247351.10999999993</v>
      </c>
      <c r="J12" s="202">
        <v>159573.16</v>
      </c>
      <c r="K12" s="202">
        <v>248865.2099999999</v>
      </c>
      <c r="L12" s="202">
        <v>200988.73999999996</v>
      </c>
      <c r="M12" s="202">
        <v>276889.69999999984</v>
      </c>
      <c r="N12" s="202">
        <v>223105.37999999986</v>
      </c>
      <c r="O12" s="119"/>
      <c r="P12" s="52" t="str">
        <f t="shared" si="14"/>
        <v/>
      </c>
      <c r="R12" s="109" t="s">
        <v>78</v>
      </c>
      <c r="S12" s="19">
        <v>8468.7459999999992</v>
      </c>
      <c r="T12" s="154">
        <v>4467.674</v>
      </c>
      <c r="U12" s="154">
        <v>6989.1480000000029</v>
      </c>
      <c r="V12" s="154">
        <v>11275.52199999999</v>
      </c>
      <c r="W12" s="154">
        <v>8874.6120000000028</v>
      </c>
      <c r="X12" s="154">
        <v>11770.861000000004</v>
      </c>
      <c r="Y12" s="154">
        <v>9513.2329999999984</v>
      </c>
      <c r="Z12" s="154">
        <v>14562.611999999999</v>
      </c>
      <c r="AA12" s="154">
        <v>13054.882</v>
      </c>
      <c r="AB12" s="154">
        <v>13834.111000000008</v>
      </c>
      <c r="AC12" s="154">
        <v>12299.127999999995</v>
      </c>
      <c r="AD12" s="154">
        <v>14683.353999999999</v>
      </c>
      <c r="AE12" s="154">
        <v>14644.828000000001</v>
      </c>
      <c r="AF12" s="119"/>
      <c r="AG12" s="52" t="str">
        <f t="shared" si="15"/>
        <v/>
      </c>
      <c r="AI12" s="125">
        <f t="shared" si="0"/>
        <v>0.48940102083250003</v>
      </c>
      <c r="AJ12" s="157">
        <f t="shared" si="1"/>
        <v>0.50449374344847098</v>
      </c>
      <c r="AK12" s="157">
        <f t="shared" si="2"/>
        <v>0.57729878622795316</v>
      </c>
      <c r="AL12" s="157">
        <f t="shared" si="3"/>
        <v>0.79192363779461905</v>
      </c>
      <c r="AM12" s="157">
        <f t="shared" si="4"/>
        <v>0.54221451310521085</v>
      </c>
      <c r="AN12" s="157">
        <f t="shared" si="5"/>
        <v>0.51688432623633229</v>
      </c>
      <c r="AO12" s="157">
        <f t="shared" si="6"/>
        <v>0.58966471319058733</v>
      </c>
      <c r="AP12" s="157">
        <f t="shared" si="7"/>
        <v>0.5887425368740008</v>
      </c>
      <c r="AQ12" s="157">
        <f t="shared" si="8"/>
        <v>0.81811264500872194</v>
      </c>
      <c r="AR12" s="157">
        <f t="shared" si="9"/>
        <v>0.55588770322698033</v>
      </c>
      <c r="AS12" s="157">
        <f t="shared" si="10"/>
        <v>0.61193119574758248</v>
      </c>
      <c r="AT12" s="157">
        <f t="shared" si="11"/>
        <v>0.53029614319348128</v>
      </c>
      <c r="AU12" s="157">
        <f t="shared" si="12"/>
        <v>0.65640855455838887</v>
      </c>
      <c r="AV12" s="157" t="str">
        <f t="shared" si="17"/>
        <v/>
      </c>
      <c r="AW12" s="52" t="str">
        <f t="shared" ref="AW12" si="21">IF(AV12="","",(AV12-AU12)/AU12)</f>
        <v/>
      </c>
      <c r="AY12" s="105"/>
      <c r="AZ12" s="105"/>
    </row>
    <row r="13" spans="1:52" ht="20.100000000000001" customHeight="1" x14ac:dyDescent="0.25">
      <c r="A13" s="121" t="s">
        <v>79</v>
      </c>
      <c r="B13" s="19">
        <v>153878.58000000007</v>
      </c>
      <c r="C13" s="154">
        <v>146271.1</v>
      </c>
      <c r="D13" s="154">
        <v>129654.32999999994</v>
      </c>
      <c r="E13" s="154">
        <v>179800.25999999989</v>
      </c>
      <c r="F13" s="154">
        <v>269493.00999999989</v>
      </c>
      <c r="G13" s="154">
        <v>237770.30999999997</v>
      </c>
      <c r="H13" s="154">
        <v>147807.46000000011</v>
      </c>
      <c r="I13" s="154">
        <v>207312.03999999983</v>
      </c>
      <c r="J13" s="202">
        <v>176243.62</v>
      </c>
      <c r="K13" s="202">
        <v>278687.1700000001</v>
      </c>
      <c r="L13" s="202">
        <v>285820.33000000013</v>
      </c>
      <c r="M13" s="202">
        <v>278908.12</v>
      </c>
      <c r="N13" s="202">
        <v>235351.55999999974</v>
      </c>
      <c r="O13" s="119"/>
      <c r="P13" s="52" t="str">
        <f t="shared" si="14"/>
        <v/>
      </c>
      <c r="R13" s="109" t="s">
        <v>79</v>
      </c>
      <c r="S13" s="19">
        <v>8304.4390000000039</v>
      </c>
      <c r="T13" s="154">
        <v>7350.9219999999987</v>
      </c>
      <c r="U13" s="154">
        <v>8610.476999999999</v>
      </c>
      <c r="V13" s="154">
        <v>14121.920000000007</v>
      </c>
      <c r="W13" s="154">
        <v>13262.653999999999</v>
      </c>
      <c r="X13" s="154">
        <v>12363.967000000001</v>
      </c>
      <c r="Y13" s="154">
        <v>8473.6030000000046</v>
      </c>
      <c r="Z13" s="154">
        <v>11749.72900000001</v>
      </c>
      <c r="AA13" s="154">
        <v>14285.174000000001</v>
      </c>
      <c r="AB13" s="154">
        <v>14287.105000000005</v>
      </c>
      <c r="AC13" s="154">
        <v>16611.900999999998</v>
      </c>
      <c r="AD13" s="154">
        <v>15670.151999999995</v>
      </c>
      <c r="AE13" s="154">
        <v>16678.738000000005</v>
      </c>
      <c r="AF13" s="119"/>
      <c r="AG13" s="52" t="str">
        <f t="shared" si="15"/>
        <v/>
      </c>
      <c r="AI13" s="125">
        <f t="shared" si="0"/>
        <v>0.53967478774498701</v>
      </c>
      <c r="AJ13" s="157">
        <f t="shared" si="1"/>
        <v>0.50255463998014638</v>
      </c>
      <c r="AK13" s="157">
        <f t="shared" si="2"/>
        <v>0.66411025378018629</v>
      </c>
      <c r="AL13" s="157">
        <f t="shared" si="3"/>
        <v>0.78542266846555253</v>
      </c>
      <c r="AM13" s="157">
        <f t="shared" si="4"/>
        <v>0.49213350654252608</v>
      </c>
      <c r="AN13" s="157">
        <f t="shared" si="5"/>
        <v>0.51999625184490039</v>
      </c>
      <c r="AO13" s="157">
        <f t="shared" si="6"/>
        <v>0.57328655806682549</v>
      </c>
      <c r="AP13" s="157">
        <f t="shared" si="7"/>
        <v>0.56676539384784497</v>
      </c>
      <c r="AQ13" s="157">
        <f t="shared" si="8"/>
        <v>0.81053566648256559</v>
      </c>
      <c r="AR13" s="157">
        <f t="shared" si="9"/>
        <v>0.51265743593434887</v>
      </c>
      <c r="AS13" s="157">
        <f t="shared" si="10"/>
        <v>0.58120081940987156</v>
      </c>
      <c r="AT13" s="157">
        <f t="shared" si="11"/>
        <v>0.56183921787576485</v>
      </c>
      <c r="AU13" s="157">
        <f t="shared" si="12"/>
        <v>0.70867335657346064</v>
      </c>
      <c r="AV13" s="157" t="str">
        <f t="shared" si="17"/>
        <v/>
      </c>
      <c r="AW13" s="52" t="str">
        <f t="shared" ref="AW13" si="22">IF(AV13="","",(AV13-AU13)/AU13)</f>
        <v/>
      </c>
      <c r="AY13" s="105"/>
      <c r="AZ13" s="105"/>
    </row>
    <row r="14" spans="1:52" ht="20.100000000000001" customHeight="1" x14ac:dyDescent="0.25">
      <c r="A14" s="121" t="s">
        <v>80</v>
      </c>
      <c r="B14" s="19">
        <v>172907.80999999991</v>
      </c>
      <c r="C14" s="154">
        <v>197865.85999999996</v>
      </c>
      <c r="D14" s="154">
        <v>108818.47999999997</v>
      </c>
      <c r="E14" s="154">
        <v>128700.31000000001</v>
      </c>
      <c r="F14" s="154">
        <v>196874.73</v>
      </c>
      <c r="G14" s="154">
        <v>236496.18999999983</v>
      </c>
      <c r="H14" s="154">
        <v>161286.66999999981</v>
      </c>
      <c r="I14" s="154">
        <v>171590.03999999995</v>
      </c>
      <c r="J14" s="202">
        <v>180155.07</v>
      </c>
      <c r="K14" s="202">
        <v>296232.94000000058</v>
      </c>
      <c r="L14" s="202">
        <v>286301.54999999993</v>
      </c>
      <c r="M14" s="202">
        <v>219196.88999999978</v>
      </c>
      <c r="N14" s="202">
        <v>238302.70999999979</v>
      </c>
      <c r="O14" s="119"/>
      <c r="P14" s="52" t="str">
        <f t="shared" si="14"/>
        <v/>
      </c>
      <c r="R14" s="109" t="s">
        <v>80</v>
      </c>
      <c r="S14" s="19">
        <v>7854.7379999999985</v>
      </c>
      <c r="T14" s="154">
        <v>8326.2219999999998</v>
      </c>
      <c r="U14" s="154">
        <v>7079.4509999999991</v>
      </c>
      <c r="V14" s="154">
        <v>9224.3630000000012</v>
      </c>
      <c r="W14" s="154">
        <v>8588.8440000000028</v>
      </c>
      <c r="X14" s="154">
        <v>10903.496999999998</v>
      </c>
      <c r="Y14" s="154">
        <v>9835.2980000000043</v>
      </c>
      <c r="Z14" s="154">
        <v>10047.059999999994</v>
      </c>
      <c r="AA14" s="154">
        <v>13857.925999999999</v>
      </c>
      <c r="AB14" s="154">
        <v>14770.591999999991</v>
      </c>
      <c r="AC14" s="154">
        <v>15842.40800000001</v>
      </c>
      <c r="AD14" s="154">
        <v>12842.719000000006</v>
      </c>
      <c r="AE14" s="154">
        <v>16315.515000000001</v>
      </c>
      <c r="AF14" s="119"/>
      <c r="AG14" s="52" t="str">
        <f t="shared" si="15"/>
        <v/>
      </c>
      <c r="AI14" s="125">
        <f t="shared" si="0"/>
        <v>0.45427317597741834</v>
      </c>
      <c r="AJ14" s="157">
        <f t="shared" si="1"/>
        <v>0.4208013449111434</v>
      </c>
      <c r="AK14" s="157">
        <f t="shared" si="2"/>
        <v>0.65057433259497854</v>
      </c>
      <c r="AL14" s="157">
        <f t="shared" si="3"/>
        <v>0.71673199543963806</v>
      </c>
      <c r="AM14" s="157">
        <f t="shared" si="4"/>
        <v>0.436259341155668</v>
      </c>
      <c r="AN14" s="157">
        <f t="shared" si="5"/>
        <v>0.46104324133086483</v>
      </c>
      <c r="AO14" s="157">
        <f t="shared" si="6"/>
        <v>0.60980228558256033</v>
      </c>
      <c r="AP14" s="157">
        <f t="shared" si="7"/>
        <v>0.58552699212611625</v>
      </c>
      <c r="AQ14" s="157">
        <f t="shared" si="8"/>
        <v>0.76922209294470589</v>
      </c>
      <c r="AR14" s="157">
        <f t="shared" si="9"/>
        <v>0.49861409740591178</v>
      </c>
      <c r="AS14" s="157">
        <f t="shared" si="10"/>
        <v>0.55334691691330395</v>
      </c>
      <c r="AT14" s="157">
        <f t="shared" si="11"/>
        <v>0.58589877803467094</v>
      </c>
      <c r="AU14" s="157">
        <f t="shared" si="12"/>
        <v>0.68465503392722715</v>
      </c>
      <c r="AV14" s="157" t="str">
        <f t="shared" si="17"/>
        <v/>
      </c>
      <c r="AW14" s="52" t="str">
        <f t="shared" ref="AW14:AW15" si="23">IF(AV14="","",(AV14-AU14)/AU14)</f>
        <v/>
      </c>
      <c r="AY14" s="105"/>
      <c r="AZ14" s="105"/>
    </row>
    <row r="15" spans="1:52" ht="20.100000000000001" customHeight="1" x14ac:dyDescent="0.25">
      <c r="A15" s="121" t="s">
        <v>81</v>
      </c>
      <c r="B15" s="19">
        <v>184668.65</v>
      </c>
      <c r="C15" s="154">
        <v>144340.81999999992</v>
      </c>
      <c r="D15" s="154">
        <v>80105.51999999996</v>
      </c>
      <c r="E15" s="154">
        <v>122946.30000000002</v>
      </c>
      <c r="F15" s="154">
        <v>216355.29000000004</v>
      </c>
      <c r="G15" s="154">
        <v>152646.59000000005</v>
      </c>
      <c r="H15" s="154">
        <v>149729.00999999972</v>
      </c>
      <c r="I15" s="154">
        <v>137518.23999999996</v>
      </c>
      <c r="J15" s="202">
        <v>158081.72</v>
      </c>
      <c r="K15" s="202">
        <v>248455.1099999999</v>
      </c>
      <c r="L15" s="202">
        <v>193947.6099999999</v>
      </c>
      <c r="M15" s="202">
        <v>185986.09999999983</v>
      </c>
      <c r="N15" s="202">
        <v>269098.74999999983</v>
      </c>
      <c r="O15" s="119"/>
      <c r="P15" s="52" t="str">
        <f t="shared" si="14"/>
        <v/>
      </c>
      <c r="R15" s="109" t="s">
        <v>81</v>
      </c>
      <c r="S15" s="19">
        <v>8976.5390000000007</v>
      </c>
      <c r="T15" s="154">
        <v>8231.4969999999994</v>
      </c>
      <c r="U15" s="154">
        <v>7380.0529999999981</v>
      </c>
      <c r="V15" s="154">
        <v>9158.0150000000012</v>
      </c>
      <c r="W15" s="154">
        <v>11920.680999999999</v>
      </c>
      <c r="X15" s="154">
        <v>8611.9049999999952</v>
      </c>
      <c r="Y15" s="154">
        <v>9047.3699999999972</v>
      </c>
      <c r="Z15" s="154">
        <v>10872.128000000008</v>
      </c>
      <c r="AA15" s="154">
        <v>13645.628000000001</v>
      </c>
      <c r="AB15" s="154">
        <v>13484.313000000007</v>
      </c>
      <c r="AC15" s="154">
        <v>12902.209999999997</v>
      </c>
      <c r="AD15" s="154">
        <v>12615.414999999995</v>
      </c>
      <c r="AE15" s="154">
        <v>18646.725000000002</v>
      </c>
      <c r="AF15" s="119"/>
      <c r="AG15" s="52" t="str">
        <f t="shared" si="15"/>
        <v/>
      </c>
      <c r="AI15" s="125">
        <f t="shared" si="0"/>
        <v>0.48608894904468092</v>
      </c>
      <c r="AJ15" s="157">
        <f t="shared" si="1"/>
        <v>0.57028198953005838</v>
      </c>
      <c r="AK15" s="157">
        <f t="shared" si="2"/>
        <v>0.92129144158854492</v>
      </c>
      <c r="AL15" s="157">
        <f t="shared" si="3"/>
        <v>0.7448792684285741</v>
      </c>
      <c r="AM15" s="157">
        <f t="shared" si="4"/>
        <v>0.55097709882665669</v>
      </c>
      <c r="AN15" s="157">
        <f t="shared" si="5"/>
        <v>0.56417277320115655</v>
      </c>
      <c r="AO15" s="157">
        <f t="shared" si="6"/>
        <v>0.60424963739491866</v>
      </c>
      <c r="AP15" s="157">
        <f t="shared" si="7"/>
        <v>0.79059534211607208</v>
      </c>
      <c r="AQ15" s="157">
        <f t="shared" si="8"/>
        <v>0.86320088116450155</v>
      </c>
      <c r="AR15" s="157">
        <f t="shared" si="9"/>
        <v>0.54272632991931669</v>
      </c>
      <c r="AS15" s="157">
        <f t="shared" si="10"/>
        <v>0.66524202077045469</v>
      </c>
      <c r="AT15" s="157">
        <f t="shared" si="11"/>
        <v>0.67829880835180723</v>
      </c>
      <c r="AU15" s="157">
        <f t="shared" si="12"/>
        <v>0.69293242722234916</v>
      </c>
      <c r="AV15" s="157" t="str">
        <f t="shared" si="17"/>
        <v/>
      </c>
      <c r="AW15" s="52" t="str">
        <f t="shared" si="23"/>
        <v/>
      </c>
      <c r="AY15" s="105"/>
      <c r="AZ15" s="105"/>
    </row>
    <row r="16" spans="1:52" ht="20.100000000000001" customHeight="1" x14ac:dyDescent="0.25">
      <c r="A16" s="121" t="s">
        <v>82</v>
      </c>
      <c r="B16" s="19">
        <v>175049.21999999997</v>
      </c>
      <c r="C16" s="154">
        <v>101082.92000000001</v>
      </c>
      <c r="D16" s="154">
        <v>69030.890000000014</v>
      </c>
      <c r="E16" s="154">
        <v>154535.30999999976</v>
      </c>
      <c r="F16" s="154">
        <v>191998.53000000006</v>
      </c>
      <c r="G16" s="154">
        <v>123638.51</v>
      </c>
      <c r="H16" s="154">
        <v>139323.20999999988</v>
      </c>
      <c r="I16" s="154">
        <v>159510.34999999989</v>
      </c>
      <c r="J16" s="202">
        <v>217871.62</v>
      </c>
      <c r="K16" s="202">
        <v>280257.64000000013</v>
      </c>
      <c r="L16" s="202">
        <v>221165.11999999979</v>
      </c>
      <c r="M16" s="202">
        <v>222116.84000000008</v>
      </c>
      <c r="N16" s="202">
        <v>206818.97999999998</v>
      </c>
      <c r="O16" s="119"/>
      <c r="P16" s="52" t="str">
        <f t="shared" si="14"/>
        <v/>
      </c>
      <c r="R16" s="109" t="s">
        <v>82</v>
      </c>
      <c r="S16" s="19">
        <v>8917.1569999999974</v>
      </c>
      <c r="T16" s="154">
        <v>6317.9840000000004</v>
      </c>
      <c r="U16" s="154">
        <v>6844.7550000000019</v>
      </c>
      <c r="V16" s="154">
        <v>12425.312000000002</v>
      </c>
      <c r="W16" s="154">
        <v>11852.688999999998</v>
      </c>
      <c r="X16" s="154">
        <v>8900.4360000000015</v>
      </c>
      <c r="Y16" s="154">
        <v>10677.083000000001</v>
      </c>
      <c r="Z16" s="154">
        <v>13098.086000000008</v>
      </c>
      <c r="AA16" s="154">
        <v>16740.395</v>
      </c>
      <c r="AB16" s="154">
        <v>17459.428999999986</v>
      </c>
      <c r="AC16" s="154">
        <v>14265.805999999997</v>
      </c>
      <c r="AD16" s="154">
        <v>13945.046000000009</v>
      </c>
      <c r="AE16" s="154">
        <v>14558.472999999993</v>
      </c>
      <c r="AF16" s="119"/>
      <c r="AG16" s="52" t="str">
        <f t="shared" si="15"/>
        <v/>
      </c>
      <c r="AI16" s="125">
        <f t="shared" si="0"/>
        <v>0.50940855377704619</v>
      </c>
      <c r="AJ16" s="157">
        <f t="shared" si="1"/>
        <v>0.62502982699747878</v>
      </c>
      <c r="AK16" s="157">
        <f t="shared" si="2"/>
        <v>0.99154958019518513</v>
      </c>
      <c r="AL16" s="157">
        <f t="shared" si="3"/>
        <v>0.80404355483546253</v>
      </c>
      <c r="AM16" s="157">
        <f t="shared" si="4"/>
        <v>0.61733227853359063</v>
      </c>
      <c r="AN16" s="157">
        <f t="shared" si="5"/>
        <v>0.71987570862832317</v>
      </c>
      <c r="AO16" s="157">
        <f t="shared" si="6"/>
        <v>0.76635350276526137</v>
      </c>
      <c r="AP16" s="157">
        <f t="shared" si="7"/>
        <v>0.8211433301976967</v>
      </c>
      <c r="AQ16" s="157">
        <f t="shared" si="8"/>
        <v>0.76836051432490382</v>
      </c>
      <c r="AR16" s="157">
        <f t="shared" si="9"/>
        <v>0.62297780713489115</v>
      </c>
      <c r="AS16" s="157">
        <f t="shared" si="10"/>
        <v>0.64502965024503012</v>
      </c>
      <c r="AT16" s="157">
        <f t="shared" si="11"/>
        <v>0.62782479707526928</v>
      </c>
      <c r="AU16" s="157">
        <f t="shared" si="12"/>
        <v>0.70392345035257375</v>
      </c>
      <c r="AV16" s="157" t="str">
        <f t="shared" si="17"/>
        <v/>
      </c>
      <c r="AW16" s="52" t="str">
        <f t="shared" ref="AW16" si="24">IF(AV16="","",(AV16-AU16)/AU16)</f>
        <v/>
      </c>
      <c r="AY16" s="105"/>
      <c r="AZ16" s="105"/>
    </row>
    <row r="17" spans="1:52" ht="20.100000000000001" customHeight="1" x14ac:dyDescent="0.25">
      <c r="A17" s="121" t="s">
        <v>83</v>
      </c>
      <c r="B17" s="19">
        <v>143652.40999999997</v>
      </c>
      <c r="C17" s="154">
        <v>108321.03000000003</v>
      </c>
      <c r="D17" s="154">
        <v>126056.69</v>
      </c>
      <c r="E17" s="154">
        <v>102105.74999999991</v>
      </c>
      <c r="F17" s="154">
        <v>191150.96000000002</v>
      </c>
      <c r="G17" s="154">
        <v>143866.02999999988</v>
      </c>
      <c r="H17" s="154">
        <v>151239.86000000007</v>
      </c>
      <c r="I17" s="154">
        <v>135902.21999999988</v>
      </c>
      <c r="J17" s="202">
        <v>269362.65000000002</v>
      </c>
      <c r="K17" s="202">
        <v>228067.11000000004</v>
      </c>
      <c r="L17" s="202">
        <v>226213.38000000006</v>
      </c>
      <c r="M17" s="202">
        <v>214361.34999999995</v>
      </c>
      <c r="N17" s="202">
        <v>240696.15999999977</v>
      </c>
      <c r="O17" s="119"/>
      <c r="P17" s="52" t="str">
        <f t="shared" si="14"/>
        <v/>
      </c>
      <c r="R17" s="109" t="s">
        <v>83</v>
      </c>
      <c r="S17" s="19">
        <v>8623.6640000000007</v>
      </c>
      <c r="T17" s="154">
        <v>7729.3239999999987</v>
      </c>
      <c r="U17" s="154">
        <v>10518.219000000001</v>
      </c>
      <c r="V17" s="154">
        <v>7756.1780000000035</v>
      </c>
      <c r="W17" s="154">
        <v>12715.098000000002</v>
      </c>
      <c r="X17" s="154">
        <v>10229.966999999997</v>
      </c>
      <c r="Y17" s="154">
        <v>10778.716999999997</v>
      </c>
      <c r="Z17" s="154">
        <v>11138.637000000001</v>
      </c>
      <c r="AA17" s="154">
        <v>17757.596000000001</v>
      </c>
      <c r="AB17" s="154">
        <v>15905.198000000008</v>
      </c>
      <c r="AC17" s="154">
        <v>14901.102000000014</v>
      </c>
      <c r="AD17" s="154">
        <v>15769.840000000007</v>
      </c>
      <c r="AE17" s="154">
        <v>19123.315000000002</v>
      </c>
      <c r="AF17" s="119"/>
      <c r="AG17" s="52" t="str">
        <f t="shared" si="15"/>
        <v/>
      </c>
      <c r="AI17" s="125">
        <f t="shared" ref="AI17:AJ23" si="25">(S17/B17)*10</f>
        <v>0.60031460662581315</v>
      </c>
      <c r="AJ17" s="157">
        <f t="shared" si="25"/>
        <v>0.71355709966938063</v>
      </c>
      <c r="AK17" s="157">
        <f t="shared" ref="AK17:AN19" si="26">IF(U17="","",(U17/D17)*10)</f>
        <v>0.83440387019522733</v>
      </c>
      <c r="AL17" s="157">
        <f t="shared" si="26"/>
        <v>0.75962205850307263</v>
      </c>
      <c r="AM17" s="157">
        <f t="shared" si="26"/>
        <v>0.665186196292187</v>
      </c>
      <c r="AN17" s="157">
        <f t="shared" si="26"/>
        <v>0.71107592250929597</v>
      </c>
      <c r="AO17" s="157">
        <f t="shared" ref="AO17:AS22" si="27">(Y17/H17)*10</f>
        <v>0.71269022597614096</v>
      </c>
      <c r="AP17" s="157">
        <f t="shared" si="27"/>
        <v>0.81960669958150867</v>
      </c>
      <c r="AQ17" s="157">
        <f t="shared" si="27"/>
        <v>0.65924492501094711</v>
      </c>
      <c r="AR17" s="157">
        <f t="shared" si="27"/>
        <v>0.69739113193480651</v>
      </c>
      <c r="AS17" s="157">
        <f t="shared" si="27"/>
        <v>0.65871886092679444</v>
      </c>
      <c r="AT17" s="157">
        <f t="shared" si="11"/>
        <v>0.73566620101991387</v>
      </c>
      <c r="AU17" s="157">
        <f t="shared" si="12"/>
        <v>0.79450021138683813</v>
      </c>
      <c r="AV17" s="157" t="str">
        <f t="shared" si="17"/>
        <v/>
      </c>
      <c r="AW17" s="52" t="str">
        <f t="shared" ref="AW17" si="28">IF(AV17="","",(AV17-AU17)/AU17)</f>
        <v/>
      </c>
      <c r="AY17" s="105"/>
      <c r="AZ17" s="105"/>
    </row>
    <row r="18" spans="1:52" ht="20.100000000000001" customHeight="1" thickBot="1" x14ac:dyDescent="0.3">
      <c r="A18" s="121" t="s">
        <v>84</v>
      </c>
      <c r="B18" s="19">
        <v>152913.45000000004</v>
      </c>
      <c r="C18" s="154">
        <v>216589.59999999995</v>
      </c>
      <c r="D18" s="154">
        <v>85917.549999999959</v>
      </c>
      <c r="E18" s="154">
        <v>230072.31999999998</v>
      </c>
      <c r="F18" s="154">
        <v>233366.15000000014</v>
      </c>
      <c r="G18" s="154">
        <v>149347.89999999994</v>
      </c>
      <c r="H18" s="154">
        <v>169726.70999999988</v>
      </c>
      <c r="I18" s="154">
        <v>161609.71999999994</v>
      </c>
      <c r="J18" s="202">
        <v>201683.16</v>
      </c>
      <c r="K18" s="202">
        <v>231436.16000000015</v>
      </c>
      <c r="L18" s="202">
        <v>249510.86000000004</v>
      </c>
      <c r="M18" s="202">
        <v>245114.83000000005</v>
      </c>
      <c r="N18" s="202">
        <v>267500.60999999981</v>
      </c>
      <c r="O18" s="119"/>
      <c r="P18" s="52" t="str">
        <f t="shared" si="14"/>
        <v/>
      </c>
      <c r="R18" s="109" t="s">
        <v>84</v>
      </c>
      <c r="S18" s="19">
        <v>8608.0499999999975</v>
      </c>
      <c r="T18" s="154">
        <v>10777.051000000001</v>
      </c>
      <c r="U18" s="154">
        <v>8423.9280000000035</v>
      </c>
      <c r="V18" s="154">
        <v>14158.847</v>
      </c>
      <c r="W18" s="154">
        <v>13639.642000000007</v>
      </c>
      <c r="X18" s="154">
        <v>9440.7710000000006</v>
      </c>
      <c r="Y18" s="154">
        <v>11551.010000000002</v>
      </c>
      <c r="Z18" s="154">
        <v>14804.034999999996</v>
      </c>
      <c r="AA18" s="154">
        <v>13581.739</v>
      </c>
      <c r="AB18" s="154">
        <v>16207.478999999999</v>
      </c>
      <c r="AC18" s="154">
        <v>14210.079999999994</v>
      </c>
      <c r="AD18" s="154">
        <v>17409.10100000001</v>
      </c>
      <c r="AE18" s="154">
        <v>18046.366999999998</v>
      </c>
      <c r="AF18" s="119"/>
      <c r="AG18" s="52" t="str">
        <f t="shared" si="15"/>
        <v/>
      </c>
      <c r="AI18" s="125">
        <f t="shared" si="25"/>
        <v>0.56293609227965202</v>
      </c>
      <c r="AJ18" s="157">
        <f t="shared" si="25"/>
        <v>0.49757933898949919</v>
      </c>
      <c r="AK18" s="157">
        <f t="shared" si="26"/>
        <v>0.98046650538801527</v>
      </c>
      <c r="AL18" s="157">
        <f t="shared" si="26"/>
        <v>0.61540853762851611</v>
      </c>
      <c r="AM18" s="157">
        <f t="shared" si="26"/>
        <v>0.58447388363736552</v>
      </c>
      <c r="AN18" s="157">
        <f t="shared" si="26"/>
        <v>0.63213282543644767</v>
      </c>
      <c r="AO18" s="157">
        <f t="shared" si="27"/>
        <v>0.68056524515204542</v>
      </c>
      <c r="AP18" s="157">
        <f t="shared" si="27"/>
        <v>0.91603617653690639</v>
      </c>
      <c r="AQ18" s="157">
        <f t="shared" si="27"/>
        <v>0.67341958545274683</v>
      </c>
      <c r="AR18" s="157">
        <f t="shared" si="27"/>
        <v>0.7003002037365289</v>
      </c>
      <c r="AS18" s="157">
        <f t="shared" si="27"/>
        <v>0.56951749515031103</v>
      </c>
      <c r="AT18" s="157">
        <f t="shared" si="11"/>
        <v>0.71024266463191987</v>
      </c>
      <c r="AU18" s="157">
        <f t="shared" si="12"/>
        <v>0.67462900364974909</v>
      </c>
      <c r="AV18" s="157" t="str">
        <f t="shared" si="17"/>
        <v/>
      </c>
      <c r="AW18" s="52" t="str">
        <f t="shared" ref="AW18" si="29">IF(AV18="","",(AV18-AU18)/AU18)</f>
        <v/>
      </c>
      <c r="AY18" s="105"/>
      <c r="AZ18" s="105"/>
    </row>
    <row r="19" spans="1:52" ht="20.100000000000001" customHeight="1" thickBot="1" x14ac:dyDescent="0.3">
      <c r="A19" s="35" t="str">
        <f>'2'!A19</f>
        <v>janeiro</v>
      </c>
      <c r="B19" s="167">
        <f>B7</f>
        <v>112208.21</v>
      </c>
      <c r="C19" s="168">
        <f t="shared" ref="C19:O19" si="30">C7</f>
        <v>125412.47000000002</v>
      </c>
      <c r="D19" s="168">
        <f t="shared" si="30"/>
        <v>111648.51</v>
      </c>
      <c r="E19" s="168">
        <f t="shared" si="30"/>
        <v>101032.48999999999</v>
      </c>
      <c r="F19" s="168">
        <f t="shared" si="30"/>
        <v>181499.08999999997</v>
      </c>
      <c r="G19" s="168">
        <f t="shared" si="30"/>
        <v>165515.38999999981</v>
      </c>
      <c r="H19" s="168">
        <f t="shared" si="30"/>
        <v>127441.33000000005</v>
      </c>
      <c r="I19" s="168">
        <f t="shared" si="30"/>
        <v>165564.63999999996</v>
      </c>
      <c r="J19" s="168">
        <f t="shared" si="30"/>
        <v>108022.51</v>
      </c>
      <c r="K19" s="168">
        <f t="shared" si="30"/>
        <v>201133.06000000003</v>
      </c>
      <c r="L19" s="168">
        <f t="shared" si="30"/>
        <v>231418.47</v>
      </c>
      <c r="M19" s="168">
        <f t="shared" ref="M19:N19" si="31">M7</f>
        <v>214311.47</v>
      </c>
      <c r="N19" s="168">
        <f t="shared" si="31"/>
        <v>194589.28999999966</v>
      </c>
      <c r="O19" s="296">
        <f t="shared" si="30"/>
        <v>188806.43000000002</v>
      </c>
      <c r="P19" s="164">
        <f t="shared" si="14"/>
        <v>-2.9718285112195264E-2</v>
      </c>
      <c r="Q19" s="171"/>
      <c r="R19" s="170"/>
      <c r="S19" s="167">
        <f>S7</f>
        <v>5046.811999999999</v>
      </c>
      <c r="T19" s="168">
        <f t="shared" ref="T19:AF19" si="32">T7</f>
        <v>5419.8780000000006</v>
      </c>
      <c r="U19" s="168">
        <f t="shared" si="32"/>
        <v>5376.692</v>
      </c>
      <c r="V19" s="168">
        <f t="shared" si="32"/>
        <v>8185.9700000000021</v>
      </c>
      <c r="W19" s="168">
        <f t="shared" si="32"/>
        <v>9253.7109999999993</v>
      </c>
      <c r="X19" s="168">
        <f t="shared" si="32"/>
        <v>8018.4579999999987</v>
      </c>
      <c r="Y19" s="168">
        <f t="shared" si="32"/>
        <v>7549.5260000000026</v>
      </c>
      <c r="Z19" s="168">
        <f t="shared" si="32"/>
        <v>9256.76</v>
      </c>
      <c r="AA19" s="168">
        <f t="shared" si="32"/>
        <v>8429.6530000000002</v>
      </c>
      <c r="AB19" s="168">
        <f t="shared" si="32"/>
        <v>12162.242999999999</v>
      </c>
      <c r="AC19" s="168">
        <f t="shared" si="32"/>
        <v>14395.186999999998</v>
      </c>
      <c r="AD19" s="168">
        <f t="shared" ref="AD19:AE19" si="33">AD7</f>
        <v>11537.55599999999</v>
      </c>
      <c r="AE19" s="168">
        <f t="shared" si="33"/>
        <v>12478.587</v>
      </c>
      <c r="AF19" s="312">
        <f t="shared" si="32"/>
        <v>13350.624</v>
      </c>
      <c r="AG19" s="61">
        <f t="shared" si="15"/>
        <v>6.9882671812121058E-2</v>
      </c>
      <c r="AI19" s="172">
        <f t="shared" si="25"/>
        <v>0.44977207995742902</v>
      </c>
      <c r="AJ19" s="173">
        <f t="shared" si="25"/>
        <v>0.43216420185329257</v>
      </c>
      <c r="AK19" s="173">
        <f t="shared" si="26"/>
        <v>0.48157310832003042</v>
      </c>
      <c r="AL19" s="173">
        <f t="shared" si="26"/>
        <v>0.81023144139078462</v>
      </c>
      <c r="AM19" s="173">
        <f t="shared" si="26"/>
        <v>0.50984889235532815</v>
      </c>
      <c r="AN19" s="173">
        <f t="shared" si="26"/>
        <v>0.48445392298565154</v>
      </c>
      <c r="AO19" s="173">
        <f t="shared" si="27"/>
        <v>0.5923922796474268</v>
      </c>
      <c r="AP19" s="173">
        <f t="shared" si="27"/>
        <v>0.55910247502123656</v>
      </c>
      <c r="AQ19" s="173">
        <f t="shared" si="27"/>
        <v>0.78036077850810914</v>
      </c>
      <c r="AR19" s="173">
        <f t="shared" si="27"/>
        <v>0.60468642002463424</v>
      </c>
      <c r="AS19" s="173">
        <f t="shared" si="27"/>
        <v>0.62204140404177755</v>
      </c>
      <c r="AT19" s="173">
        <f t="shared" si="11"/>
        <v>0.53835457336931103</v>
      </c>
      <c r="AU19" s="173">
        <f t="shared" si="12"/>
        <v>0.64127820189898543</v>
      </c>
      <c r="AV19" s="173">
        <f>(AF19/O19)*10</f>
        <v>0.70710642640719368</v>
      </c>
      <c r="AW19" s="61">
        <f t="shared" ref="AW19:AW23" si="34">IF(AV19="","",(AV19-AU19)/AU19)</f>
        <v>0.10265158602502686</v>
      </c>
      <c r="AY19" s="105"/>
      <c r="AZ19" s="105"/>
    </row>
    <row r="20" spans="1:52" ht="20.100000000000001" customHeight="1" x14ac:dyDescent="0.25">
      <c r="A20" s="121" t="s">
        <v>85</v>
      </c>
      <c r="B20" s="19">
        <f>SUM(B7:B9)</f>
        <v>383996.99999999988</v>
      </c>
      <c r="C20" s="154">
        <f>SUM(C7:C9)</f>
        <v>360761.51999999996</v>
      </c>
      <c r="D20" s="154">
        <f>SUM(D7:D9)</f>
        <v>338161.04999999993</v>
      </c>
      <c r="E20" s="154">
        <f t="shared" ref="E20:L20" si="35">SUM(E7:E9)</f>
        <v>270933.47000000003</v>
      </c>
      <c r="F20" s="154">
        <f t="shared" si="35"/>
        <v>519508.35</v>
      </c>
      <c r="G20" s="154">
        <f t="shared" si="35"/>
        <v>534624.43999999983</v>
      </c>
      <c r="H20" s="154">
        <f t="shared" si="35"/>
        <v>446773.26</v>
      </c>
      <c r="I20" s="154">
        <f t="shared" si="35"/>
        <v>530786.49</v>
      </c>
      <c r="J20" s="154">
        <f t="shared" si="35"/>
        <v>340453.22</v>
      </c>
      <c r="K20" s="154">
        <f t="shared" si="35"/>
        <v>649895.34000000008</v>
      </c>
      <c r="L20" s="154">
        <f t="shared" si="35"/>
        <v>640920.42999999993</v>
      </c>
      <c r="M20" s="154">
        <f t="shared" ref="M20:N20" si="36">SUM(M7:M9)</f>
        <v>817875.08000000077</v>
      </c>
      <c r="N20" s="154">
        <f t="shared" si="36"/>
        <v>661065.94999999925</v>
      </c>
      <c r="O20" s="154" t="str">
        <f>IF(O9="","",SUM(O7:O9))</f>
        <v/>
      </c>
      <c r="P20" s="61" t="str">
        <f t="shared" si="14"/>
        <v/>
      </c>
      <c r="R20" s="109" t="s">
        <v>85</v>
      </c>
      <c r="S20" s="19">
        <f>SUM(S7:S9)</f>
        <v>17386.603999999999</v>
      </c>
      <c r="T20" s="154">
        <f t="shared" ref="T20" si="37">SUM(T7:T9)</f>
        <v>16187.608</v>
      </c>
      <c r="U20" s="154">
        <f>SUM(U7:U9)</f>
        <v>17207.878999999994</v>
      </c>
      <c r="V20" s="154">
        <f t="shared" ref="V20:AC20" si="38">SUM(V7:V9)</f>
        <v>22973.369000000002</v>
      </c>
      <c r="W20" s="154">
        <f t="shared" si="38"/>
        <v>26551.153999999995</v>
      </c>
      <c r="X20" s="154">
        <f t="shared" si="38"/>
        <v>26243.759999999998</v>
      </c>
      <c r="Y20" s="154">
        <f t="shared" si="38"/>
        <v>24497.342000000004</v>
      </c>
      <c r="Z20" s="154">
        <f t="shared" si="38"/>
        <v>29314.421999999999</v>
      </c>
      <c r="AA20" s="154">
        <f t="shared" si="38"/>
        <v>28198.834000000003</v>
      </c>
      <c r="AB20" s="154">
        <f t="shared" si="38"/>
        <v>37842.870999999999</v>
      </c>
      <c r="AC20" s="154">
        <f t="shared" si="38"/>
        <v>40547.094000000005</v>
      </c>
      <c r="AD20" s="154">
        <f t="shared" ref="AD20:AE20" si="39">SUM(AD7:AD9)</f>
        <v>42274.478999999992</v>
      </c>
      <c r="AE20" s="154">
        <f t="shared" si="39"/>
        <v>43177.321000000011</v>
      </c>
      <c r="AF20" s="202" t="str">
        <f>IF(AF9="","",SUM(AF7:AF9))</f>
        <v/>
      </c>
      <c r="AG20" s="61" t="str">
        <f t="shared" si="15"/>
        <v/>
      </c>
      <c r="AI20" s="124">
        <f t="shared" si="25"/>
        <v>0.45277968317460826</v>
      </c>
      <c r="AJ20" s="156">
        <f t="shared" si="25"/>
        <v>0.44870661372088694</v>
      </c>
      <c r="AK20" s="156">
        <f t="shared" ref="AK20:AN22" si="40">(U20/D20)*10</f>
        <v>0.50886638186154198</v>
      </c>
      <c r="AL20" s="156">
        <f t="shared" si="40"/>
        <v>0.84793395958055684</v>
      </c>
      <c r="AM20" s="156">
        <f t="shared" si="40"/>
        <v>0.51108233390281399</v>
      </c>
      <c r="AN20" s="156">
        <f t="shared" si="40"/>
        <v>0.49088216019454722</v>
      </c>
      <c r="AO20" s="156">
        <f t="shared" si="27"/>
        <v>0.54831710384815791</v>
      </c>
      <c r="AP20" s="156">
        <f t="shared" si="27"/>
        <v>0.55228274555367829</v>
      </c>
      <c r="AQ20" s="156">
        <f t="shared" si="27"/>
        <v>0.82827338216980306</v>
      </c>
      <c r="AR20" s="156">
        <f t="shared" si="27"/>
        <v>0.5822917733184545</v>
      </c>
      <c r="AS20" s="156">
        <f t="shared" si="27"/>
        <v>0.63263850085103401</v>
      </c>
      <c r="AT20" s="156">
        <f t="shared" si="11"/>
        <v>0.51688185682341559</v>
      </c>
      <c r="AU20" s="156">
        <f t="shared" si="12"/>
        <v>0.65314695152579039</v>
      </c>
      <c r="AV20" s="156" t="str">
        <f>IF(AF20="","",(AF20/O20)*10)</f>
        <v/>
      </c>
      <c r="AW20" s="61" t="str">
        <f t="shared" si="34"/>
        <v/>
      </c>
      <c r="AY20" s="105"/>
      <c r="AZ20" s="105"/>
    </row>
    <row r="21" spans="1:52" ht="20.100000000000001" customHeight="1" x14ac:dyDescent="0.25">
      <c r="A21" s="121" t="s">
        <v>86</v>
      </c>
      <c r="B21" s="19">
        <f>SUM(B10:B12)</f>
        <v>449195.80000000005</v>
      </c>
      <c r="C21" s="154">
        <f>SUM(C10:C12)</f>
        <v>360855.57999999996</v>
      </c>
      <c r="D21" s="154">
        <f>SUM(D10:D12)</f>
        <v>358400.06000000006</v>
      </c>
      <c r="E21" s="154">
        <f t="shared" ref="E21:L21" si="41">SUM(E10:E12)</f>
        <v>410436.21999999991</v>
      </c>
      <c r="F21" s="154">
        <f t="shared" si="41"/>
        <v>511451.39999999991</v>
      </c>
      <c r="G21" s="154">
        <f t="shared" si="41"/>
        <v>582701.47000000009</v>
      </c>
      <c r="H21" s="154">
        <f t="shared" si="41"/>
        <v>438564.12</v>
      </c>
      <c r="I21" s="154">
        <f t="shared" si="41"/>
        <v>651591.7899999998</v>
      </c>
      <c r="J21" s="154">
        <f t="shared" si="41"/>
        <v>433350.24</v>
      </c>
      <c r="K21" s="154">
        <f t="shared" si="41"/>
        <v>722229.66999999993</v>
      </c>
      <c r="L21" s="154">
        <f t="shared" si="41"/>
        <v>641359.04</v>
      </c>
      <c r="M21" s="154">
        <f t="shared" ref="M21:N21" si="42">SUM(M10:M12)</f>
        <v>787392.28999999992</v>
      </c>
      <c r="N21" s="154">
        <f t="shared" si="42"/>
        <v>732973.59999999986</v>
      </c>
      <c r="O21" s="154" t="str">
        <f>IF(O12="","",SUM(O10:O12))</f>
        <v/>
      </c>
      <c r="P21" s="52" t="str">
        <f t="shared" ref="P21" si="43">IF(O21="","",(O21-N21)/N21)</f>
        <v/>
      </c>
      <c r="R21" s="109" t="s">
        <v>86</v>
      </c>
      <c r="S21" s="19">
        <f>SUM(S10:S12)</f>
        <v>20822.173999999999</v>
      </c>
      <c r="T21" s="154">
        <f t="shared" ref="T21" si="44">SUM(T10:T12)</f>
        <v>16993.961000000003</v>
      </c>
      <c r="U21" s="154">
        <f>SUM(U10:U12)</f>
        <v>20306.538000000008</v>
      </c>
      <c r="V21" s="154">
        <f t="shared" ref="V21:AC21" si="45">SUM(V10:V12)</f>
        <v>32580.996999999992</v>
      </c>
      <c r="W21" s="154">
        <f t="shared" si="45"/>
        <v>26623.229000000007</v>
      </c>
      <c r="X21" s="154">
        <f t="shared" si="45"/>
        <v>30060.606000000007</v>
      </c>
      <c r="Y21" s="154">
        <f t="shared" si="45"/>
        <v>25330.112999999998</v>
      </c>
      <c r="Z21" s="154">
        <f t="shared" si="45"/>
        <v>36181.829000000005</v>
      </c>
      <c r="AA21" s="154">
        <f t="shared" si="45"/>
        <v>36659.758999999998</v>
      </c>
      <c r="AB21" s="154">
        <f t="shared" si="45"/>
        <v>39251.351000000017</v>
      </c>
      <c r="AC21" s="154">
        <f t="shared" si="45"/>
        <v>36974.111999999994</v>
      </c>
      <c r="AD21" s="154">
        <f t="shared" ref="AD21:AE21" si="46">SUM(AD10:AD12)</f>
        <v>42339.286999999997</v>
      </c>
      <c r="AE21" s="154">
        <f t="shared" si="46"/>
        <v>50218.536999999997</v>
      </c>
      <c r="AF21" s="202" t="str">
        <f>IF(AF12="","",SUM(AF10:AF12))</f>
        <v/>
      </c>
      <c r="AG21" s="52" t="str">
        <f t="shared" si="15"/>
        <v/>
      </c>
      <c r="AI21" s="125">
        <f t="shared" si="25"/>
        <v>0.4635433813049899</v>
      </c>
      <c r="AJ21" s="157">
        <f t="shared" si="25"/>
        <v>0.4709352422927755</v>
      </c>
      <c r="AK21" s="157">
        <f t="shared" si="40"/>
        <v>0.56658857702200172</v>
      </c>
      <c r="AL21" s="157">
        <f t="shared" si="40"/>
        <v>0.7938138841645116</v>
      </c>
      <c r="AM21" s="157">
        <f t="shared" si="40"/>
        <v>0.52054269477021697</v>
      </c>
      <c r="AN21" s="157">
        <f t="shared" si="40"/>
        <v>0.51588347631935783</v>
      </c>
      <c r="AO21" s="157">
        <f t="shared" si="27"/>
        <v>0.57756920470374995</v>
      </c>
      <c r="AP21" s="157">
        <f t="shared" si="27"/>
        <v>0.55528368459031718</v>
      </c>
      <c r="AQ21" s="157">
        <f t="shared" si="27"/>
        <v>0.84596143295086201</v>
      </c>
      <c r="AR21" s="157">
        <f t="shared" si="27"/>
        <v>0.54347464013767288</v>
      </c>
      <c r="AS21" s="157">
        <f t="shared" si="27"/>
        <v>0.57649631008553326</v>
      </c>
      <c r="AT21" s="157">
        <f t="shared" si="11"/>
        <v>0.53771528547733172</v>
      </c>
      <c r="AU21" s="157">
        <f t="shared" si="12"/>
        <v>0.68513432134527097</v>
      </c>
      <c r="AV21" s="295" t="str">
        <f>IF(AF21="","",(AF21/O21)*10)</f>
        <v/>
      </c>
      <c r="AW21" s="52" t="str">
        <f t="shared" ref="AW21:AW22" si="47">IF(AV21="","",(AV21-AU21)/AU21)</f>
        <v/>
      </c>
      <c r="AY21" s="105"/>
      <c r="AZ21" s="105"/>
    </row>
    <row r="22" spans="1:52" ht="20.100000000000001" customHeight="1" x14ac:dyDescent="0.25">
      <c r="A22" s="121" t="s">
        <v>87</v>
      </c>
      <c r="B22" s="19">
        <f>SUM(B13:B15)</f>
        <v>511455.04000000004</v>
      </c>
      <c r="C22" s="154">
        <f>SUM(C13:C15)</f>
        <v>488477.77999999991</v>
      </c>
      <c r="D22" s="154">
        <f>SUM(D13:D15)</f>
        <v>318578.32999999984</v>
      </c>
      <c r="E22" s="154">
        <f t="shared" ref="E22:L22" si="48">SUM(E13:E15)</f>
        <v>431446.86999999988</v>
      </c>
      <c r="F22" s="154">
        <f t="shared" si="48"/>
        <v>682723.02999999991</v>
      </c>
      <c r="G22" s="154">
        <f t="shared" si="48"/>
        <v>626913.08999999985</v>
      </c>
      <c r="H22" s="154">
        <f t="shared" si="48"/>
        <v>458823.13999999961</v>
      </c>
      <c r="I22" s="154">
        <f t="shared" si="48"/>
        <v>516420.31999999972</v>
      </c>
      <c r="J22" s="154">
        <f t="shared" si="48"/>
        <v>514480.41000000003</v>
      </c>
      <c r="K22" s="154">
        <f t="shared" si="48"/>
        <v>823375.22000000055</v>
      </c>
      <c r="L22" s="154">
        <f t="shared" si="48"/>
        <v>766069.49</v>
      </c>
      <c r="M22" s="154">
        <f t="shared" ref="M22:N22" si="49">SUM(M13:M15)</f>
        <v>684091.10999999964</v>
      </c>
      <c r="N22" s="154">
        <f t="shared" si="49"/>
        <v>742753.01999999932</v>
      </c>
      <c r="O22" s="154" t="str">
        <f>IF(O15="","",SUM(O13:O15))</f>
        <v/>
      </c>
      <c r="P22" s="52" t="str">
        <f t="shared" si="14"/>
        <v/>
      </c>
      <c r="R22" s="109" t="s">
        <v>87</v>
      </c>
      <c r="S22" s="19">
        <f>SUM(S13:S15)</f>
        <v>25135.716000000004</v>
      </c>
      <c r="T22" s="154">
        <f t="shared" ref="T22" si="50">SUM(T13:T15)</f>
        <v>23908.640999999996</v>
      </c>
      <c r="U22" s="154">
        <f>SUM(U13:U15)</f>
        <v>23069.980999999996</v>
      </c>
      <c r="V22" s="154">
        <f t="shared" ref="V22:AC22" si="51">SUM(V13:V15)</f>
        <v>32504.29800000001</v>
      </c>
      <c r="W22" s="154">
        <f t="shared" si="51"/>
        <v>33772.178999999996</v>
      </c>
      <c r="X22" s="154">
        <f t="shared" si="51"/>
        <v>31879.368999999995</v>
      </c>
      <c r="Y22" s="154">
        <f t="shared" si="51"/>
        <v>27356.271000000008</v>
      </c>
      <c r="Z22" s="154">
        <f t="shared" si="51"/>
        <v>32668.917000000012</v>
      </c>
      <c r="AA22" s="154">
        <f t="shared" si="51"/>
        <v>41788.728000000003</v>
      </c>
      <c r="AB22" s="154">
        <f t="shared" si="51"/>
        <v>42542.01</v>
      </c>
      <c r="AC22" s="154">
        <f t="shared" si="51"/>
        <v>45356.519000000008</v>
      </c>
      <c r="AD22" s="154">
        <f t="shared" ref="AD22:AE22" si="52">SUM(AD13:AD15)</f>
        <v>41128.285999999993</v>
      </c>
      <c r="AE22" s="154">
        <f t="shared" si="52"/>
        <v>51640.978000000003</v>
      </c>
      <c r="AF22" s="202" t="str">
        <f>IF(AF15="","",SUM(AF13:AF15))</f>
        <v/>
      </c>
      <c r="AG22" s="52" t="str">
        <f t="shared" si="15"/>
        <v/>
      </c>
      <c r="AI22" s="125">
        <f t="shared" si="25"/>
        <v>0.49145504558914899</v>
      </c>
      <c r="AJ22" s="157">
        <f t="shared" si="25"/>
        <v>0.48945196647429901</v>
      </c>
      <c r="AK22" s="157">
        <f t="shared" si="40"/>
        <v>0.72415411933385454</v>
      </c>
      <c r="AL22" s="157">
        <f t="shared" si="40"/>
        <v>0.75337892705074017</v>
      </c>
      <c r="AM22" s="157">
        <f t="shared" si="40"/>
        <v>0.49466881174346788</v>
      </c>
      <c r="AN22" s="157">
        <f t="shared" si="40"/>
        <v>0.50851337304186772</v>
      </c>
      <c r="AO22" s="157">
        <f t="shared" si="27"/>
        <v>0.59622692525926291</v>
      </c>
      <c r="AP22" s="157">
        <f t="shared" si="27"/>
        <v>0.63260324458185591</v>
      </c>
      <c r="AQ22" s="157">
        <f t="shared" si="27"/>
        <v>0.8122511020390456</v>
      </c>
      <c r="AR22" s="157">
        <f t="shared" si="27"/>
        <v>0.5166782891523013</v>
      </c>
      <c r="AS22" s="157">
        <f t="shared" si="27"/>
        <v>0.59206794673417951</v>
      </c>
      <c r="AT22" s="157">
        <f t="shared" si="11"/>
        <v>0.60121064868099239</v>
      </c>
      <c r="AU22" s="157">
        <f t="shared" si="12"/>
        <v>0.69526446354940497</v>
      </c>
      <c r="AV22" s="295" t="str">
        <f t="shared" ref="AV22:AV23" si="53">IF(AF22="","",(AF22/O22)*10)</f>
        <v/>
      </c>
      <c r="AW22" s="52" t="str">
        <f t="shared" si="47"/>
        <v/>
      </c>
      <c r="AY22" s="105"/>
      <c r="AZ22" s="105"/>
    </row>
    <row r="23" spans="1:52" ht="20.100000000000001" customHeight="1" thickBot="1" x14ac:dyDescent="0.3">
      <c r="A23" s="122" t="s">
        <v>88</v>
      </c>
      <c r="B23" s="21">
        <f>SUM(B16:B18)</f>
        <v>471615.07999999996</v>
      </c>
      <c r="C23" s="155">
        <f>SUM(C16:C18)</f>
        <v>425993.55</v>
      </c>
      <c r="D23" s="155">
        <f>SUM(D16:D18)</f>
        <v>281005.13</v>
      </c>
      <c r="E23" s="155">
        <f t="shared" ref="E23:L23" si="54">SUM(E16:E18)</f>
        <v>486713.37999999966</v>
      </c>
      <c r="F23" s="155">
        <f t="shared" si="54"/>
        <v>616515.64000000025</v>
      </c>
      <c r="G23" s="155">
        <f t="shared" si="54"/>
        <v>416852.43999999983</v>
      </c>
      <c r="H23" s="155">
        <f t="shared" si="54"/>
        <v>460289.7799999998</v>
      </c>
      <c r="I23" s="155">
        <f t="shared" si="54"/>
        <v>457022.28999999969</v>
      </c>
      <c r="J23" s="155">
        <f t="shared" si="54"/>
        <v>688917.43</v>
      </c>
      <c r="K23" s="155">
        <f t="shared" si="54"/>
        <v>739760.91000000038</v>
      </c>
      <c r="L23" s="155">
        <f t="shared" si="54"/>
        <v>696889.35999999987</v>
      </c>
      <c r="M23" s="155">
        <f t="shared" ref="M23:N23" si="55">SUM(M16:M18)</f>
        <v>681593.02000000014</v>
      </c>
      <c r="N23" s="155">
        <f t="shared" si="55"/>
        <v>715015.74999999953</v>
      </c>
      <c r="O23" s="155" t="str">
        <f>IF(O18="","",SUM(O16:O18))</f>
        <v/>
      </c>
      <c r="P23" s="55" t="str">
        <f t="shared" ref="P23" si="56">IF(O23="","",(O23-N23)/N23)</f>
        <v/>
      </c>
      <c r="R23" s="110" t="s">
        <v>88</v>
      </c>
      <c r="S23" s="21">
        <f>SUM(S16:S18)</f>
        <v>26148.870999999992</v>
      </c>
      <c r="T23" s="155">
        <f t="shared" ref="T23" si="57">SUM(T16:T18)</f>
        <v>24824.359</v>
      </c>
      <c r="U23" s="155">
        <f>SUM(U16:U18)</f>
        <v>25786.902000000006</v>
      </c>
      <c r="V23" s="155">
        <f t="shared" ref="V23:AC23" si="58">SUM(V16:V18)</f>
        <v>34340.337000000007</v>
      </c>
      <c r="W23" s="155">
        <f t="shared" si="58"/>
        <v>38207.429000000004</v>
      </c>
      <c r="X23" s="155">
        <f t="shared" si="58"/>
        <v>28571.173999999999</v>
      </c>
      <c r="Y23" s="155">
        <f t="shared" si="58"/>
        <v>33006.81</v>
      </c>
      <c r="Z23" s="155">
        <f t="shared" si="58"/>
        <v>39040.758000000002</v>
      </c>
      <c r="AA23" s="155">
        <f t="shared" si="58"/>
        <v>48079.73</v>
      </c>
      <c r="AB23" s="155">
        <f t="shared" si="58"/>
        <v>49572.105999999992</v>
      </c>
      <c r="AC23" s="155">
        <f t="shared" si="58"/>
        <v>43376.988000000005</v>
      </c>
      <c r="AD23" s="155">
        <f t="shared" ref="AD23:AE23" si="59">SUM(AD16:AD18)</f>
        <v>47123.987000000023</v>
      </c>
      <c r="AE23" s="155">
        <f t="shared" si="59"/>
        <v>51728.154999999992</v>
      </c>
      <c r="AF23" s="203" t="str">
        <f>IF(AF18="","",SUM(AF16:AF18))</f>
        <v/>
      </c>
      <c r="AG23" s="55" t="str">
        <f t="shared" si="15"/>
        <v/>
      </c>
      <c r="AI23" s="126">
        <f t="shared" si="25"/>
        <v>0.55445366590058986</v>
      </c>
      <c r="AJ23" s="158">
        <f t="shared" si="25"/>
        <v>0.58274025510480154</v>
      </c>
      <c r="AK23" s="158">
        <f t="shared" ref="AK23:AS23" si="60">IF(AK18="","",(U23/D23)*10)</f>
        <v>0.91766659206541912</v>
      </c>
      <c r="AL23" s="158">
        <f t="shared" si="60"/>
        <v>0.70555563933746857</v>
      </c>
      <c r="AM23" s="158">
        <f t="shared" si="60"/>
        <v>0.61973170704963765</v>
      </c>
      <c r="AN23" s="158">
        <f t="shared" si="60"/>
        <v>0.68540258514499786</v>
      </c>
      <c r="AO23" s="158">
        <f t="shared" si="60"/>
        <v>0.71708761380711117</v>
      </c>
      <c r="AP23" s="158">
        <f t="shared" si="60"/>
        <v>0.85424187953721087</v>
      </c>
      <c r="AQ23" s="158">
        <f t="shared" si="60"/>
        <v>0.69790264995908136</v>
      </c>
      <c r="AR23" s="158">
        <f t="shared" si="60"/>
        <v>0.67010983318921202</v>
      </c>
      <c r="AS23" s="158">
        <f t="shared" si="60"/>
        <v>0.62243722590340611</v>
      </c>
      <c r="AT23" s="158">
        <f t="shared" ref="AT23" si="61">IF(AT18="","",(AD23/M23)*10)</f>
        <v>0.69138012886340905</v>
      </c>
      <c r="AU23" s="158">
        <f t="shared" ref="AU23" si="62">IF(AU18="","",(AE23/N23)*10)</f>
        <v>0.72345476305941547</v>
      </c>
      <c r="AV23" s="310" t="str">
        <f t="shared" si="53"/>
        <v/>
      </c>
      <c r="AW23" s="55" t="str">
        <f t="shared" si="34"/>
        <v/>
      </c>
      <c r="AY23" s="105"/>
      <c r="AZ23" s="105"/>
    </row>
    <row r="24" spans="1:52" x14ac:dyDescent="0.25">
      <c r="J24" s="119"/>
      <c r="K24" s="119"/>
      <c r="L24" s="119"/>
      <c r="M24" s="119"/>
      <c r="N24" s="119"/>
      <c r="R24" s="119">
        <f>SUM(S7:S18)</f>
        <v>89493.365000000005</v>
      </c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Y24" s="105"/>
      <c r="AZ24" s="105"/>
    </row>
    <row r="25" spans="1:52" ht="15.75" thickBot="1" x14ac:dyDescent="0.3">
      <c r="P25" s="205" t="s">
        <v>1</v>
      </c>
      <c r="AG25" s="287">
        <v>1000</v>
      </c>
      <c r="AW25" s="287" t="s">
        <v>47</v>
      </c>
      <c r="AY25" s="105"/>
      <c r="AZ25" s="105"/>
    </row>
    <row r="26" spans="1:52" ht="20.100000000000001" customHeight="1" x14ac:dyDescent="0.25">
      <c r="A26" s="337" t="s">
        <v>2</v>
      </c>
      <c r="B26" s="339" t="s">
        <v>71</v>
      </c>
      <c r="C26" s="333"/>
      <c r="D26" s="333"/>
      <c r="E26" s="333"/>
      <c r="F26" s="333"/>
      <c r="G26" s="333"/>
      <c r="H26" s="333"/>
      <c r="I26" s="333"/>
      <c r="J26" s="333"/>
      <c r="K26" s="333"/>
      <c r="L26" s="333"/>
      <c r="M26" s="333"/>
      <c r="N26" s="333"/>
      <c r="O26" s="334"/>
      <c r="P26" s="342" t="str">
        <f>P4</f>
        <v>D       2023/2022</v>
      </c>
      <c r="R26" s="340" t="s">
        <v>3</v>
      </c>
      <c r="S26" s="332" t="s">
        <v>71</v>
      </c>
      <c r="T26" s="333"/>
      <c r="U26" s="333"/>
      <c r="V26" s="333"/>
      <c r="W26" s="333"/>
      <c r="X26" s="333"/>
      <c r="Y26" s="333"/>
      <c r="Z26" s="333"/>
      <c r="AA26" s="333"/>
      <c r="AB26" s="333"/>
      <c r="AC26" s="333"/>
      <c r="AD26" s="333"/>
      <c r="AE26" s="333"/>
      <c r="AF26" s="334"/>
      <c r="AG26" s="342" t="str">
        <f>P26</f>
        <v>D       2023/2022</v>
      </c>
      <c r="AI26" s="332" t="s">
        <v>71</v>
      </c>
      <c r="AJ26" s="333"/>
      <c r="AK26" s="333"/>
      <c r="AL26" s="333"/>
      <c r="AM26" s="333"/>
      <c r="AN26" s="333"/>
      <c r="AO26" s="333"/>
      <c r="AP26" s="333"/>
      <c r="AQ26" s="333"/>
      <c r="AR26" s="333"/>
      <c r="AS26" s="333"/>
      <c r="AT26" s="333"/>
      <c r="AU26" s="333"/>
      <c r="AV26" s="334"/>
      <c r="AW26" s="342" t="str">
        <f>AG26</f>
        <v>D       2023/2022</v>
      </c>
      <c r="AY26" s="105"/>
      <c r="AZ26" s="105"/>
    </row>
    <row r="27" spans="1:52" ht="20.100000000000001" customHeight="1" thickBot="1" x14ac:dyDescent="0.3">
      <c r="A27" s="338"/>
      <c r="B27" s="99">
        <v>2010</v>
      </c>
      <c r="C27" s="135">
        <v>2011</v>
      </c>
      <c r="D27" s="135">
        <v>2012</v>
      </c>
      <c r="E27" s="135">
        <v>2013</v>
      </c>
      <c r="F27" s="135">
        <v>2014</v>
      </c>
      <c r="G27" s="135">
        <v>2015</v>
      </c>
      <c r="H27" s="135">
        <v>2016</v>
      </c>
      <c r="I27" s="135">
        <v>2017</v>
      </c>
      <c r="J27" s="135">
        <v>2018</v>
      </c>
      <c r="K27" s="135">
        <v>2019</v>
      </c>
      <c r="L27" s="135">
        <v>2020</v>
      </c>
      <c r="M27" s="135">
        <v>2021</v>
      </c>
      <c r="N27" s="135">
        <v>2022</v>
      </c>
      <c r="O27" s="133">
        <v>2023</v>
      </c>
      <c r="P27" s="343"/>
      <c r="R27" s="341"/>
      <c r="S27" s="25">
        <v>2010</v>
      </c>
      <c r="T27" s="135">
        <v>2011</v>
      </c>
      <c r="U27" s="135">
        <v>2012</v>
      </c>
      <c r="V27" s="135">
        <v>2013</v>
      </c>
      <c r="W27" s="135">
        <v>2014</v>
      </c>
      <c r="X27" s="135">
        <v>2015</v>
      </c>
      <c r="Y27" s="135">
        <v>2016</v>
      </c>
      <c r="Z27" s="135">
        <v>2017</v>
      </c>
      <c r="AA27" s="135">
        <v>2018</v>
      </c>
      <c r="AB27" s="135">
        <v>2019</v>
      </c>
      <c r="AC27" s="135">
        <v>2020</v>
      </c>
      <c r="AD27" s="135">
        <v>2021</v>
      </c>
      <c r="AE27" s="135">
        <v>2022</v>
      </c>
      <c r="AF27" s="133">
        <v>2023</v>
      </c>
      <c r="AG27" s="343"/>
      <c r="AI27" s="25">
        <v>2010</v>
      </c>
      <c r="AJ27" s="135">
        <v>2011</v>
      </c>
      <c r="AK27" s="135">
        <v>2012</v>
      </c>
      <c r="AL27" s="135">
        <v>2013</v>
      </c>
      <c r="AM27" s="135">
        <v>2014</v>
      </c>
      <c r="AN27" s="135">
        <v>2015</v>
      </c>
      <c r="AO27" s="135">
        <v>2016</v>
      </c>
      <c r="AP27" s="135">
        <v>2017</v>
      </c>
      <c r="AQ27" s="265">
        <v>2018</v>
      </c>
      <c r="AR27" s="135">
        <v>2019</v>
      </c>
      <c r="AS27" s="135">
        <v>2020</v>
      </c>
      <c r="AT27" s="176">
        <v>2021</v>
      </c>
      <c r="AU27" s="135">
        <v>2022</v>
      </c>
      <c r="AV27" s="266">
        <v>2023</v>
      </c>
      <c r="AW27" s="343"/>
      <c r="AY27" s="105"/>
      <c r="AZ27" s="105"/>
    </row>
    <row r="28" spans="1:52" ht="3" customHeight="1" thickBot="1" x14ac:dyDescent="0.3">
      <c r="A28" s="289" t="s">
        <v>89</v>
      </c>
      <c r="B28" s="291"/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1"/>
      <c r="P28" s="292"/>
      <c r="R28" s="289"/>
      <c r="S28" s="291">
        <v>2010</v>
      </c>
      <c r="T28" s="291">
        <v>2011</v>
      </c>
      <c r="U28" s="291">
        <v>2012</v>
      </c>
      <c r="V28" s="291"/>
      <c r="W28" s="291"/>
      <c r="X28" s="291"/>
      <c r="Y28" s="291"/>
      <c r="Z28" s="291"/>
      <c r="AA28" s="291"/>
      <c r="AB28" s="291"/>
      <c r="AC28" s="291"/>
      <c r="AD28" s="291"/>
      <c r="AE28" s="291"/>
      <c r="AF28" s="291"/>
      <c r="AG28" s="292"/>
      <c r="AI28" s="288"/>
      <c r="AJ28" s="288"/>
      <c r="AK28" s="288"/>
      <c r="AL28" s="288"/>
      <c r="AM28" s="288"/>
      <c r="AN28" s="288"/>
      <c r="AO28" s="288"/>
      <c r="AP28" s="288"/>
      <c r="AQ28" s="288"/>
      <c r="AR28" s="288"/>
      <c r="AS28" s="288"/>
      <c r="AT28" s="288"/>
      <c r="AU28" s="288"/>
      <c r="AV28" s="288"/>
      <c r="AW28" s="290"/>
      <c r="AY28" s="105"/>
      <c r="AZ28" s="105"/>
    </row>
    <row r="29" spans="1:52" ht="20.100000000000001" customHeight="1" x14ac:dyDescent="0.25">
      <c r="A29" s="120" t="s">
        <v>73</v>
      </c>
      <c r="B29" s="39">
        <v>112112.93</v>
      </c>
      <c r="C29" s="153">
        <v>124900.3</v>
      </c>
      <c r="D29" s="153">
        <v>111319.11999999998</v>
      </c>
      <c r="E29" s="153">
        <v>99935.37</v>
      </c>
      <c r="F29" s="153">
        <v>181139.11</v>
      </c>
      <c r="G29" s="153">
        <v>165328.64999999985</v>
      </c>
      <c r="H29" s="153">
        <v>127338.22000000003</v>
      </c>
      <c r="I29" s="153">
        <v>165367.62</v>
      </c>
      <c r="J29" s="153">
        <v>107872.66</v>
      </c>
      <c r="K29" s="153">
        <v>201062.91000000003</v>
      </c>
      <c r="L29" s="153">
        <v>231082.82</v>
      </c>
      <c r="M29" s="153">
        <v>214265.47000000015</v>
      </c>
      <c r="N29" s="153">
        <v>194428.80999999982</v>
      </c>
      <c r="O29" s="112">
        <v>188599.64000000004</v>
      </c>
      <c r="P29" s="61">
        <f>IF(O29="","",(O29-N29)/N29)</f>
        <v>-2.9980999215084354E-2</v>
      </c>
      <c r="R29" s="109" t="s">
        <v>73</v>
      </c>
      <c r="S29" s="39">
        <v>5016.9969999999994</v>
      </c>
      <c r="T29" s="153">
        <v>5270.674</v>
      </c>
      <c r="U29" s="153">
        <v>5254.5140000000001</v>
      </c>
      <c r="V29" s="153">
        <v>8076.4090000000024</v>
      </c>
      <c r="W29" s="153">
        <v>9156.59</v>
      </c>
      <c r="X29" s="153">
        <v>7918.5499999999993</v>
      </c>
      <c r="Y29" s="153">
        <v>7480.9960000000019</v>
      </c>
      <c r="Z29" s="153">
        <v>9138.478000000001</v>
      </c>
      <c r="AA29" s="153">
        <v>8324.8559999999998</v>
      </c>
      <c r="AB29" s="153">
        <v>11927.749</v>
      </c>
      <c r="AC29" s="153">
        <v>14184.973999999998</v>
      </c>
      <c r="AD29" s="153">
        <v>11496.755999999994</v>
      </c>
      <c r="AE29" s="153">
        <v>12363.368000000002</v>
      </c>
      <c r="AF29" s="112">
        <v>13170.131999999996</v>
      </c>
      <c r="AG29" s="61">
        <f>IF(AF29="","",(AF29-AE29)/AE29)</f>
        <v>6.5254386992281851E-2</v>
      </c>
      <c r="AI29" s="124">
        <f t="shared" ref="AI29:AI38" si="63">(S29/B29)*10</f>
        <v>0.44749494995804673</v>
      </c>
      <c r="AJ29" s="156">
        <f t="shared" ref="AJ29:AJ38" si="64">(T29/C29)*10</f>
        <v>0.42199049962249885</v>
      </c>
      <c r="AK29" s="156">
        <f t="shared" ref="AK29:AK38" si="65">(U29/D29)*10</f>
        <v>0.47202259593859536</v>
      </c>
      <c r="AL29" s="156">
        <f t="shared" ref="AL29:AL38" si="66">(V29/E29)*10</f>
        <v>0.8081632158864277</v>
      </c>
      <c r="AM29" s="156">
        <f t="shared" ref="AM29:AM38" si="67">(W29/F29)*10</f>
        <v>0.50550044106984959</v>
      </c>
      <c r="AN29" s="156">
        <f t="shared" ref="AN29:AN38" si="68">(X29/G29)*10</f>
        <v>0.47895812371298058</v>
      </c>
      <c r="AO29" s="156">
        <f t="shared" ref="AO29:AO38" si="69">(Y29/H29)*10</f>
        <v>0.58749022877813117</v>
      </c>
      <c r="AP29" s="156">
        <f t="shared" ref="AP29:AP38" si="70">(Z29/I29)*10</f>
        <v>0.55261592323817688</v>
      </c>
      <c r="AQ29" s="156">
        <f t="shared" ref="AQ29:AQ38" si="71">(AA29/J29)*10</f>
        <v>0.77172992674881657</v>
      </c>
      <c r="AR29" s="156">
        <f t="shared" ref="AR29:AR38" si="72">(AB29/K29)*10</f>
        <v>0.59323467465978674</v>
      </c>
      <c r="AS29" s="156">
        <f t="shared" ref="AS29:AT38" si="73">(AC29/L29)*10</f>
        <v>0.61384805672702092</v>
      </c>
      <c r="AT29" s="156">
        <f t="shared" si="73"/>
        <v>0.53656597117584959</v>
      </c>
      <c r="AU29" s="156">
        <f>(AE29/N29)*10</f>
        <v>0.63588148279053991</v>
      </c>
      <c r="AV29" s="156">
        <f>(AF29/O29)*10</f>
        <v>0.69831161925865781</v>
      </c>
      <c r="AW29" s="61">
        <f t="shared" ref="AW29" si="74">IF(AV29="","",(AV29-AU29)/AU29)</f>
        <v>9.8178887352004335E-2</v>
      </c>
      <c r="AY29" s="105"/>
      <c r="AZ29" s="105"/>
    </row>
    <row r="30" spans="1:52" ht="20.100000000000001" customHeight="1" x14ac:dyDescent="0.25">
      <c r="A30" s="121" t="s">
        <v>74</v>
      </c>
      <c r="B30" s="19">
        <v>103555.23</v>
      </c>
      <c r="C30" s="154">
        <v>109603.07999999999</v>
      </c>
      <c r="D30" s="154">
        <v>90618.02</v>
      </c>
      <c r="E30" s="154">
        <v>91080.090000000011</v>
      </c>
      <c r="F30" s="154">
        <v>178641.27</v>
      </c>
      <c r="G30" s="154">
        <v>189277.91000000003</v>
      </c>
      <c r="H30" s="154">
        <v>160923.91</v>
      </c>
      <c r="I30" s="154">
        <v>180001.23</v>
      </c>
      <c r="J30" s="154">
        <v>100965.82</v>
      </c>
      <c r="K30" s="154">
        <v>238795.00999999998</v>
      </c>
      <c r="L30" s="154">
        <v>200191.72999999998</v>
      </c>
      <c r="M30" s="154">
        <v>256636.25000000012</v>
      </c>
      <c r="N30" s="154">
        <v>269012.73999999987</v>
      </c>
      <c r="O30" s="119"/>
      <c r="P30" s="52" t="str">
        <f t="shared" ref="P30:P45" si="75">IF(O30="","",(O30-N30)/N30)</f>
        <v/>
      </c>
      <c r="R30" s="109" t="s">
        <v>74</v>
      </c>
      <c r="S30" s="19">
        <v>4768.4190000000008</v>
      </c>
      <c r="T30" s="154">
        <v>5015.1330000000007</v>
      </c>
      <c r="U30" s="154">
        <v>4911.1499999999996</v>
      </c>
      <c r="V30" s="154">
        <v>7549.5049999999992</v>
      </c>
      <c r="W30" s="154">
        <v>9045.7329999999984</v>
      </c>
      <c r="X30" s="154">
        <v>9256.7200000000012</v>
      </c>
      <c r="Y30" s="154">
        <v>8296.7439999999988</v>
      </c>
      <c r="Z30" s="154">
        <v>9856.137999999999</v>
      </c>
      <c r="AA30" s="154">
        <v>9306.1540000000005</v>
      </c>
      <c r="AB30" s="154">
        <v>13709.666999999996</v>
      </c>
      <c r="AC30" s="154">
        <v>12449.267000000005</v>
      </c>
      <c r="AD30" s="154">
        <v>12684.448000000004</v>
      </c>
      <c r="AE30" s="154">
        <v>16636.305</v>
      </c>
      <c r="AF30" s="119"/>
      <c r="AG30" s="52" t="str">
        <f t="shared" ref="AG30:AG45" si="76">IF(AF30="","",(AF30-AE30)/AE30)</f>
        <v/>
      </c>
      <c r="AI30" s="125">
        <f t="shared" si="63"/>
        <v>0.46047109354109889</v>
      </c>
      <c r="AJ30" s="157">
        <f t="shared" si="64"/>
        <v>0.45757226895448566</v>
      </c>
      <c r="AK30" s="157">
        <f t="shared" si="65"/>
        <v>0.5419617422671561</v>
      </c>
      <c r="AL30" s="157">
        <f t="shared" si="66"/>
        <v>0.82888642292733761</v>
      </c>
      <c r="AM30" s="157">
        <f t="shared" si="67"/>
        <v>0.50636300335303253</v>
      </c>
      <c r="AN30" s="157">
        <f t="shared" si="68"/>
        <v>0.48905442795728249</v>
      </c>
      <c r="AO30" s="157">
        <f t="shared" si="69"/>
        <v>0.51556937685642856</v>
      </c>
      <c r="AP30" s="157">
        <f t="shared" si="70"/>
        <v>0.54755948056577153</v>
      </c>
      <c r="AQ30" s="157">
        <f t="shared" si="71"/>
        <v>0.92171330852361721</v>
      </c>
      <c r="AR30" s="157">
        <f t="shared" si="72"/>
        <v>0.57411865515950256</v>
      </c>
      <c r="AS30" s="157">
        <f t="shared" si="73"/>
        <v>0.6218671970115851</v>
      </c>
      <c r="AT30" s="157">
        <f t="shared" si="73"/>
        <v>0.49425784549142993</v>
      </c>
      <c r="AU30" s="157">
        <f t="shared" ref="AU30:AU38" si="77">(AE30/N30)*10</f>
        <v>0.6184207112272827</v>
      </c>
      <c r="AV30" s="157" t="str">
        <f>IF(AF30="","",(AF30/O30)*10)</f>
        <v/>
      </c>
      <c r="AW30" s="52" t="str">
        <f t="shared" ref="AW30" si="78">IF(AV30="","",(AV30-AU30)/AU30)</f>
        <v/>
      </c>
      <c r="AY30" s="105"/>
      <c r="AZ30" s="105"/>
    </row>
    <row r="31" spans="1:52" ht="20.100000000000001" customHeight="1" x14ac:dyDescent="0.25">
      <c r="A31" s="121" t="s">
        <v>75</v>
      </c>
      <c r="B31" s="19">
        <v>167818.00999999992</v>
      </c>
      <c r="C31" s="154">
        <v>125233.35</v>
      </c>
      <c r="D31" s="154">
        <v>135773.26999999996</v>
      </c>
      <c r="E31" s="154">
        <v>78339.37000000001</v>
      </c>
      <c r="F31" s="154">
        <v>159104.78000000003</v>
      </c>
      <c r="G31" s="154">
        <v>179761.25999999998</v>
      </c>
      <c r="H31" s="154">
        <v>158233.01999999999</v>
      </c>
      <c r="I31" s="154">
        <v>184735.59</v>
      </c>
      <c r="J31" s="154">
        <v>131251.34</v>
      </c>
      <c r="K31" s="154">
        <v>209712.58</v>
      </c>
      <c r="L31" s="154">
        <v>208979.29</v>
      </c>
      <c r="M31" s="154">
        <v>346550.24000000046</v>
      </c>
      <c r="N31" s="154">
        <v>197005.59000000005</v>
      </c>
      <c r="O31" s="119"/>
      <c r="P31" s="52" t="str">
        <f t="shared" si="75"/>
        <v/>
      </c>
      <c r="R31" s="109" t="s">
        <v>75</v>
      </c>
      <c r="S31" s="19">
        <v>7424.4470000000001</v>
      </c>
      <c r="T31" s="154">
        <v>5510.3540000000003</v>
      </c>
      <c r="U31" s="154">
        <v>6830.2309999999961</v>
      </c>
      <c r="V31" s="154">
        <v>7114.5390000000007</v>
      </c>
      <c r="W31" s="154">
        <v>8082.2549999999983</v>
      </c>
      <c r="X31" s="154">
        <v>8938.91</v>
      </c>
      <c r="Y31" s="154">
        <v>8489.652</v>
      </c>
      <c r="Z31" s="154">
        <v>9926.7349999999988</v>
      </c>
      <c r="AA31" s="154">
        <v>10260.373</v>
      </c>
      <c r="AB31" s="154">
        <v>11780.022999999999</v>
      </c>
      <c r="AC31" s="154">
        <v>12880.835000000003</v>
      </c>
      <c r="AD31" s="154">
        <v>17712.749</v>
      </c>
      <c r="AE31" s="154">
        <v>13545.27300000001</v>
      </c>
      <c r="AF31" s="119"/>
      <c r="AG31" s="52" t="str">
        <f t="shared" si="76"/>
        <v/>
      </c>
      <c r="AI31" s="125">
        <f t="shared" si="63"/>
        <v>0.44241062088628053</v>
      </c>
      <c r="AJ31" s="157">
        <f t="shared" si="64"/>
        <v>0.44000691509090828</v>
      </c>
      <c r="AK31" s="157">
        <f t="shared" si="65"/>
        <v>0.50306153781226581</v>
      </c>
      <c r="AL31" s="157">
        <f t="shared" si="66"/>
        <v>0.908169034292719</v>
      </c>
      <c r="AM31" s="157">
        <f t="shared" si="67"/>
        <v>0.50798316681623246</v>
      </c>
      <c r="AN31" s="157">
        <f t="shared" si="68"/>
        <v>0.49726565111971294</v>
      </c>
      <c r="AO31" s="157">
        <f t="shared" si="69"/>
        <v>0.53652846921584385</v>
      </c>
      <c r="AP31" s="157">
        <f t="shared" si="70"/>
        <v>0.5373482716568041</v>
      </c>
      <c r="AQ31" s="157">
        <f t="shared" si="71"/>
        <v>0.78173472362263119</v>
      </c>
      <c r="AR31" s="157">
        <f t="shared" si="72"/>
        <v>0.56172228676028879</v>
      </c>
      <c r="AS31" s="157">
        <f t="shared" si="73"/>
        <v>0.61636897129854362</v>
      </c>
      <c r="AT31" s="157">
        <f t="shared" si="73"/>
        <v>0.51111633914897814</v>
      </c>
      <c r="AU31" s="157">
        <f t="shared" si="77"/>
        <v>0.68755779975583464</v>
      </c>
      <c r="AV31" s="157" t="str">
        <f t="shared" ref="AV31:AV40" si="79">IF(AF31="","",(AF31/O31)*10)</f>
        <v/>
      </c>
      <c r="AW31" s="52" t="str">
        <f t="shared" ref="AW31" si="80">IF(AV31="","",(AV31-AU31)/AU31)</f>
        <v/>
      </c>
      <c r="AY31" s="105"/>
      <c r="AZ31" s="105"/>
    </row>
    <row r="32" spans="1:52" ht="20.100000000000001" customHeight="1" x14ac:dyDescent="0.25">
      <c r="A32" s="121" t="s">
        <v>76</v>
      </c>
      <c r="B32" s="19">
        <v>169960.15000000005</v>
      </c>
      <c r="C32" s="154">
        <v>125324.62</v>
      </c>
      <c r="D32" s="154">
        <v>131109.87</v>
      </c>
      <c r="E32" s="154">
        <v>110880.58</v>
      </c>
      <c r="F32" s="154">
        <v>139339.33000000002</v>
      </c>
      <c r="G32" s="154">
        <v>172769.00000000006</v>
      </c>
      <c r="H32" s="154">
        <v>120807.59000000001</v>
      </c>
      <c r="I32" s="154">
        <v>195865.48</v>
      </c>
      <c r="J32" s="154">
        <v>150352.84</v>
      </c>
      <c r="K32" s="154">
        <v>244663.81999999998</v>
      </c>
      <c r="L32" s="154">
        <v>232991.83999999994</v>
      </c>
      <c r="M32" s="154">
        <v>238327.95000000016</v>
      </c>
      <c r="N32" s="154">
        <v>212281.96000000005</v>
      </c>
      <c r="O32" s="119"/>
      <c r="P32" s="52" t="str">
        <f t="shared" si="75"/>
        <v/>
      </c>
      <c r="R32" s="109" t="s">
        <v>76</v>
      </c>
      <c r="S32" s="19">
        <v>6997.9059999999999</v>
      </c>
      <c r="T32" s="154">
        <v>5641.7790000000005</v>
      </c>
      <c r="U32" s="154">
        <v>6955.6630000000014</v>
      </c>
      <c r="V32" s="154">
        <v>8794.5019999999968</v>
      </c>
      <c r="W32" s="154">
        <v>7652.6419999999989</v>
      </c>
      <c r="X32" s="154">
        <v>8505.6460000000006</v>
      </c>
      <c r="Y32" s="154">
        <v>6662.3990000000013</v>
      </c>
      <c r="Z32" s="154">
        <v>10370.893000000004</v>
      </c>
      <c r="AA32" s="154">
        <v>11386.056</v>
      </c>
      <c r="AB32" s="154">
        <v>12901.989000000001</v>
      </c>
      <c r="AC32" s="154">
        <v>14090.422</v>
      </c>
      <c r="AD32" s="154">
        <v>12972.172999999997</v>
      </c>
      <c r="AE32" s="154">
        <v>15054.097000000005</v>
      </c>
      <c r="AF32" s="119"/>
      <c r="AG32" s="52" t="str">
        <f t="shared" si="76"/>
        <v/>
      </c>
      <c r="AI32" s="125">
        <f t="shared" si="63"/>
        <v>0.4117380456536428</v>
      </c>
      <c r="AJ32" s="157">
        <f t="shared" si="64"/>
        <v>0.45017323810756427</v>
      </c>
      <c r="AK32" s="157">
        <f t="shared" si="65"/>
        <v>0.53052169146380823</v>
      </c>
      <c r="AL32" s="157">
        <f t="shared" si="66"/>
        <v>0.79315079340313666</v>
      </c>
      <c r="AM32" s="157">
        <f t="shared" si="67"/>
        <v>0.54920904241465762</v>
      </c>
      <c r="AN32" s="157">
        <f t="shared" si="68"/>
        <v>0.49231320433642595</v>
      </c>
      <c r="AO32" s="157">
        <f t="shared" si="69"/>
        <v>0.55148844538658548</v>
      </c>
      <c r="AP32" s="157">
        <f t="shared" si="70"/>
        <v>0.52949059732220316</v>
      </c>
      <c r="AQ32" s="157">
        <f t="shared" si="71"/>
        <v>0.75728905420077208</v>
      </c>
      <c r="AR32" s="157">
        <f t="shared" si="72"/>
        <v>0.52733538616375741</v>
      </c>
      <c r="AS32" s="157">
        <f t="shared" si="73"/>
        <v>0.60476032121983347</v>
      </c>
      <c r="AT32" s="157">
        <f t="shared" si="73"/>
        <v>0.54429927333323636</v>
      </c>
      <c r="AU32" s="157">
        <f t="shared" si="77"/>
        <v>0.70915573796284903</v>
      </c>
      <c r="AV32" s="157" t="str">
        <f t="shared" si="79"/>
        <v/>
      </c>
      <c r="AW32" s="52" t="str">
        <f t="shared" ref="AW32" si="81">IF(AV32="","",(AV32-AU32)/AU32)</f>
        <v/>
      </c>
      <c r="AY32" s="105"/>
      <c r="AZ32" s="105"/>
    </row>
    <row r="33" spans="1:52" ht="20.100000000000001" customHeight="1" x14ac:dyDescent="0.25">
      <c r="A33" s="121" t="s">
        <v>77</v>
      </c>
      <c r="B33" s="19">
        <v>105627.73999999999</v>
      </c>
      <c r="C33" s="154">
        <v>146684.46999999994</v>
      </c>
      <c r="D33" s="154">
        <v>105806.44999999998</v>
      </c>
      <c r="E33" s="154">
        <v>156736.06999999992</v>
      </c>
      <c r="F33" s="154">
        <v>207228.25</v>
      </c>
      <c r="G33" s="154">
        <v>181747.00999999995</v>
      </c>
      <c r="H33" s="154">
        <v>156060.43000000002</v>
      </c>
      <c r="I33" s="154">
        <v>208341.1999999999</v>
      </c>
      <c r="J33" s="154">
        <v>123112.9</v>
      </c>
      <c r="K33" s="154">
        <v>228011.36000000013</v>
      </c>
      <c r="L33" s="154">
        <v>207260.46000000002</v>
      </c>
      <c r="M33" s="154">
        <v>271668.90999999992</v>
      </c>
      <c r="N33" s="154">
        <v>296994.00000000006</v>
      </c>
      <c r="O33" s="119"/>
      <c r="P33" s="52" t="str">
        <f t="shared" si="75"/>
        <v/>
      </c>
      <c r="R33" s="109" t="s">
        <v>77</v>
      </c>
      <c r="S33" s="19">
        <v>5233.5920000000015</v>
      </c>
      <c r="T33" s="154">
        <v>6774.5830000000024</v>
      </c>
      <c r="U33" s="154">
        <v>6184.9250000000011</v>
      </c>
      <c r="V33" s="154">
        <v>12346.015000000001</v>
      </c>
      <c r="W33" s="154">
        <v>9823.5429999999997</v>
      </c>
      <c r="X33" s="154">
        <v>9567.4180000000015</v>
      </c>
      <c r="Y33" s="154">
        <v>8927.2699999999986</v>
      </c>
      <c r="Z33" s="154">
        <v>11110.941999999997</v>
      </c>
      <c r="AA33" s="154">
        <v>11997.332</v>
      </c>
      <c r="AB33" s="154">
        <v>12224.240000000003</v>
      </c>
      <c r="AC33" s="154">
        <v>10503.531999999996</v>
      </c>
      <c r="AD33" s="154">
        <v>13714.956999999997</v>
      </c>
      <c r="AE33" s="154">
        <v>20017.547999999999</v>
      </c>
      <c r="AF33" s="119"/>
      <c r="AG33" s="52" t="str">
        <f t="shared" si="76"/>
        <v/>
      </c>
      <c r="AI33" s="125">
        <f t="shared" si="63"/>
        <v>0.49547514696423517</v>
      </c>
      <c r="AJ33" s="157">
        <f t="shared" si="64"/>
        <v>0.46184732439637305</v>
      </c>
      <c r="AK33" s="157">
        <f t="shared" si="65"/>
        <v>0.58455084732547036</v>
      </c>
      <c r="AL33" s="157">
        <f t="shared" si="66"/>
        <v>0.78769456194735565</v>
      </c>
      <c r="AM33" s="157">
        <f t="shared" si="67"/>
        <v>0.4740445861025222</v>
      </c>
      <c r="AN33" s="157">
        <f t="shared" si="68"/>
        <v>0.52641405214864356</v>
      </c>
      <c r="AO33" s="157">
        <f t="shared" si="69"/>
        <v>0.57203930554337168</v>
      </c>
      <c r="AP33" s="157">
        <f t="shared" si="70"/>
        <v>0.53330507840023977</v>
      </c>
      <c r="AQ33" s="157">
        <f t="shared" si="71"/>
        <v>0.97449836694611214</v>
      </c>
      <c r="AR33" s="157">
        <f t="shared" si="72"/>
        <v>0.53612416504160132</v>
      </c>
      <c r="AS33" s="157">
        <f t="shared" si="73"/>
        <v>0.50677934421259097</v>
      </c>
      <c r="AT33" s="157">
        <f t="shared" si="73"/>
        <v>0.50484087413609458</v>
      </c>
      <c r="AU33" s="157">
        <f t="shared" si="77"/>
        <v>0.67400513141679608</v>
      </c>
      <c r="AV33" s="157" t="str">
        <f t="shared" si="79"/>
        <v/>
      </c>
      <c r="AW33" s="52" t="str">
        <f t="shared" ref="AW33" si="82">IF(AV33="","",(AV33-AU33)/AU33)</f>
        <v/>
      </c>
      <c r="AY33" s="105"/>
      <c r="AZ33" s="105"/>
    </row>
    <row r="34" spans="1:52" ht="20.100000000000001" customHeight="1" x14ac:dyDescent="0.25">
      <c r="A34" s="121" t="s">
        <v>78</v>
      </c>
      <c r="B34" s="19">
        <v>172955.39000000004</v>
      </c>
      <c r="C34" s="154">
        <v>88363.709999999992</v>
      </c>
      <c r="D34" s="154">
        <v>120306.19000000003</v>
      </c>
      <c r="E34" s="154">
        <v>142180.06</v>
      </c>
      <c r="F34" s="154">
        <v>163672.61999999994</v>
      </c>
      <c r="G34" s="154">
        <v>227414.28000000014</v>
      </c>
      <c r="H34" s="154">
        <v>160527.01</v>
      </c>
      <c r="I34" s="154">
        <v>247253.33</v>
      </c>
      <c r="J34" s="154">
        <v>159193.67000000001</v>
      </c>
      <c r="K34" s="154">
        <v>248660.12999999995</v>
      </c>
      <c r="L34" s="154">
        <v>200913.27999999997</v>
      </c>
      <c r="M34" s="154">
        <v>276808.68999999983</v>
      </c>
      <c r="N34" s="154">
        <v>222974.87999999986</v>
      </c>
      <c r="O34" s="119"/>
      <c r="P34" s="52" t="str">
        <f t="shared" si="75"/>
        <v/>
      </c>
      <c r="R34" s="109" t="s">
        <v>78</v>
      </c>
      <c r="S34" s="19">
        <v>8418.2340000000022</v>
      </c>
      <c r="T34" s="154">
        <v>4390.6889999999994</v>
      </c>
      <c r="U34" s="154">
        <v>6848.4070000000011</v>
      </c>
      <c r="V34" s="154">
        <v>11167.32799999999</v>
      </c>
      <c r="W34" s="154">
        <v>8872.2850000000017</v>
      </c>
      <c r="X34" s="154">
        <v>11662.620000000006</v>
      </c>
      <c r="Y34" s="154">
        <v>9423.9899999999961</v>
      </c>
      <c r="Z34" s="154">
        <v>14481.375000000004</v>
      </c>
      <c r="AA34" s="154">
        <v>12803.287</v>
      </c>
      <c r="AB34" s="154">
        <v>13718.046000000006</v>
      </c>
      <c r="AC34" s="154">
        <v>12228.946999999995</v>
      </c>
      <c r="AD34" s="154">
        <v>14526.821999999995</v>
      </c>
      <c r="AE34" s="154">
        <v>14380.717000000002</v>
      </c>
      <c r="AF34" s="119"/>
      <c r="AG34" s="52" t="str">
        <f t="shared" si="76"/>
        <v/>
      </c>
      <c r="AI34" s="125">
        <f t="shared" si="63"/>
        <v>0.48672862985073784</v>
      </c>
      <c r="AJ34" s="157">
        <f t="shared" si="64"/>
        <v>0.49688825876595721</v>
      </c>
      <c r="AK34" s="157">
        <f t="shared" si="65"/>
        <v>0.56924809937044796</v>
      </c>
      <c r="AL34" s="157">
        <f t="shared" si="66"/>
        <v>0.78543559483657488</v>
      </c>
      <c r="AM34" s="157">
        <f t="shared" si="67"/>
        <v>0.54207508867396426</v>
      </c>
      <c r="AN34" s="157">
        <f t="shared" si="68"/>
        <v>0.51283586940978365</v>
      </c>
      <c r="AO34" s="157">
        <f t="shared" si="69"/>
        <v>0.58706569068968495</v>
      </c>
      <c r="AP34" s="157">
        <f t="shared" si="70"/>
        <v>0.58568978626091728</v>
      </c>
      <c r="AQ34" s="157">
        <f t="shared" si="71"/>
        <v>0.80425854872244606</v>
      </c>
      <c r="AR34" s="157">
        <f t="shared" si="72"/>
        <v>0.55167855015599043</v>
      </c>
      <c r="AS34" s="157">
        <f t="shared" si="73"/>
        <v>0.60866792877006426</v>
      </c>
      <c r="AT34" s="157">
        <f t="shared" si="73"/>
        <v>0.52479645779906703</v>
      </c>
      <c r="AU34" s="157">
        <f t="shared" si="77"/>
        <v>0.64494785242176211</v>
      </c>
      <c r="AV34" s="157" t="str">
        <f t="shared" si="79"/>
        <v/>
      </c>
      <c r="AW34" s="52" t="str">
        <f t="shared" ref="AW34" si="83">IF(AV34="","",(AV34-AU34)/AU34)</f>
        <v/>
      </c>
      <c r="AY34" s="105"/>
      <c r="AZ34" s="105"/>
    </row>
    <row r="35" spans="1:52" ht="20.100000000000001" customHeight="1" x14ac:dyDescent="0.25">
      <c r="A35" s="121" t="s">
        <v>79</v>
      </c>
      <c r="B35" s="19">
        <v>153575.38000000003</v>
      </c>
      <c r="C35" s="154">
        <v>146031.1</v>
      </c>
      <c r="D35" s="154">
        <v>129411.21999999994</v>
      </c>
      <c r="E35" s="154">
        <v>179559.8899999999</v>
      </c>
      <c r="F35" s="154">
        <v>269358.03999999998</v>
      </c>
      <c r="G35" s="154">
        <v>237433.11000000002</v>
      </c>
      <c r="H35" s="154">
        <v>147722.47000000009</v>
      </c>
      <c r="I35" s="154">
        <v>207140.0799999999</v>
      </c>
      <c r="J35" s="154">
        <v>176201.44</v>
      </c>
      <c r="K35" s="154">
        <v>278510.38</v>
      </c>
      <c r="L35" s="154">
        <v>285531.50000000006</v>
      </c>
      <c r="M35" s="154">
        <v>278816.86</v>
      </c>
      <c r="N35" s="154">
        <v>235042.49999999983</v>
      </c>
      <c r="O35" s="119"/>
      <c r="P35" s="52" t="str">
        <f t="shared" si="75"/>
        <v/>
      </c>
      <c r="R35" s="109" t="s">
        <v>79</v>
      </c>
      <c r="S35" s="19">
        <v>8202.5570000000007</v>
      </c>
      <c r="T35" s="154">
        <v>7142.6719999999987</v>
      </c>
      <c r="U35" s="154">
        <v>8489.8880000000008</v>
      </c>
      <c r="V35" s="154">
        <v>14058.68400000001</v>
      </c>
      <c r="W35" s="154">
        <v>13129.382000000001</v>
      </c>
      <c r="X35" s="154">
        <v>12275.063000000002</v>
      </c>
      <c r="Y35" s="154">
        <v>8407.0900000000038</v>
      </c>
      <c r="Z35" s="154">
        <v>11587.890000000009</v>
      </c>
      <c r="AA35" s="154">
        <v>14215.772000000001</v>
      </c>
      <c r="AB35" s="154">
        <v>14177.262000000006</v>
      </c>
      <c r="AC35" s="154">
        <v>16500.630999999998</v>
      </c>
      <c r="AD35" s="154">
        <v>15555.110999999997</v>
      </c>
      <c r="AE35" s="154">
        <v>16554.87</v>
      </c>
      <c r="AF35" s="119"/>
      <c r="AG35" s="52" t="str">
        <f t="shared" si="76"/>
        <v/>
      </c>
      <c r="AI35" s="125">
        <f t="shared" si="63"/>
        <v>0.53410624801970208</v>
      </c>
      <c r="AJ35" s="157">
        <f t="shared" si="64"/>
        <v>0.48911992034573448</v>
      </c>
      <c r="AK35" s="157">
        <f t="shared" si="65"/>
        <v>0.65603956133015395</v>
      </c>
      <c r="AL35" s="157">
        <f t="shared" si="66"/>
        <v>0.7829523620224994</v>
      </c>
      <c r="AM35" s="157">
        <f t="shared" si="67"/>
        <v>0.48743234098377025</v>
      </c>
      <c r="AN35" s="157">
        <f t="shared" si="68"/>
        <v>0.51699036414929667</v>
      </c>
      <c r="AO35" s="157">
        <f t="shared" si="69"/>
        <v>0.56911382540516675</v>
      </c>
      <c r="AP35" s="157">
        <f t="shared" si="70"/>
        <v>0.55942287943501878</v>
      </c>
      <c r="AQ35" s="157">
        <f t="shared" si="71"/>
        <v>0.8067909093137946</v>
      </c>
      <c r="AR35" s="157">
        <f t="shared" si="72"/>
        <v>0.5090389090704629</v>
      </c>
      <c r="AS35" s="157">
        <f t="shared" si="73"/>
        <v>0.57789179127346701</v>
      </c>
      <c r="AT35" s="157">
        <f t="shared" si="73"/>
        <v>0.55789707265191923</v>
      </c>
      <c r="AU35" s="157">
        <f t="shared" si="77"/>
        <v>0.70433517342608298</v>
      </c>
      <c r="AV35" s="157" t="str">
        <f t="shared" si="79"/>
        <v/>
      </c>
      <c r="AW35" s="52" t="str">
        <f t="shared" ref="AW35" si="84">IF(AV35="","",(AV35-AU35)/AU35)</f>
        <v/>
      </c>
      <c r="AY35" s="105"/>
      <c r="AZ35" s="105"/>
    </row>
    <row r="36" spans="1:52" ht="20.100000000000001" customHeight="1" x14ac:dyDescent="0.25">
      <c r="A36" s="121" t="s">
        <v>80</v>
      </c>
      <c r="B36" s="19">
        <v>172174.69999999992</v>
      </c>
      <c r="C36" s="154">
        <v>197846.85999999996</v>
      </c>
      <c r="D36" s="154">
        <v>108041.16999999998</v>
      </c>
      <c r="E36" s="154">
        <v>128500.73000000004</v>
      </c>
      <c r="F36" s="154">
        <v>196762.29</v>
      </c>
      <c r="G36" s="154">
        <v>236160.21999999988</v>
      </c>
      <c r="H36" s="154">
        <v>161077.74999999983</v>
      </c>
      <c r="I36" s="154">
        <v>171433.78</v>
      </c>
      <c r="J36" s="154">
        <v>180051.81</v>
      </c>
      <c r="K36" s="154">
        <v>296230.03000000038</v>
      </c>
      <c r="L36" s="154">
        <v>286249.10999999993</v>
      </c>
      <c r="M36" s="154">
        <v>219148.08999999985</v>
      </c>
      <c r="N36" s="154">
        <v>238079.20999999993</v>
      </c>
      <c r="O36" s="119"/>
      <c r="P36" s="52" t="str">
        <f t="shared" si="75"/>
        <v/>
      </c>
      <c r="R36" s="109" t="s">
        <v>80</v>
      </c>
      <c r="S36" s="19">
        <v>7606.0559999999978</v>
      </c>
      <c r="T36" s="154">
        <v>8313.0869999999995</v>
      </c>
      <c r="U36" s="154">
        <v>6909.0559999999987</v>
      </c>
      <c r="V36" s="154">
        <v>9139.0069999999996</v>
      </c>
      <c r="W36" s="154">
        <v>8531.6860000000033</v>
      </c>
      <c r="X36" s="154">
        <v>10841.422999999999</v>
      </c>
      <c r="Y36" s="154">
        <v>9653.1510000000035</v>
      </c>
      <c r="Z36" s="154">
        <v>9956.3179999999975</v>
      </c>
      <c r="AA36" s="154">
        <v>13765.152</v>
      </c>
      <c r="AB36" s="154">
        <v>14750.275999999996</v>
      </c>
      <c r="AC36" s="154">
        <v>15789.42300000001</v>
      </c>
      <c r="AD36" s="154">
        <v>12744.038000000008</v>
      </c>
      <c r="AE36" s="154">
        <v>16099.816000000001</v>
      </c>
      <c r="AF36" s="119"/>
      <c r="AG36" s="52" t="str">
        <f t="shared" si="76"/>
        <v/>
      </c>
      <c r="AI36" s="125">
        <f t="shared" si="63"/>
        <v>0.44176385961468218</v>
      </c>
      <c r="AJ36" s="157">
        <f t="shared" si="64"/>
        <v>0.42017785877420555</v>
      </c>
      <c r="AK36" s="157">
        <f t="shared" si="65"/>
        <v>0.63948363387771534</v>
      </c>
      <c r="AL36" s="157">
        <f t="shared" si="66"/>
        <v>0.71120273013234991</v>
      </c>
      <c r="AM36" s="157">
        <f t="shared" si="67"/>
        <v>0.43360371542738207</v>
      </c>
      <c r="AN36" s="157">
        <f t="shared" si="68"/>
        <v>0.45907066820991294</v>
      </c>
      <c r="AO36" s="157">
        <f t="shared" si="69"/>
        <v>0.59928518991605073</v>
      </c>
      <c r="AP36" s="157">
        <f t="shared" si="70"/>
        <v>0.5807675710119673</v>
      </c>
      <c r="AQ36" s="157">
        <f t="shared" si="71"/>
        <v>0.76451061502797446</v>
      </c>
      <c r="AR36" s="157">
        <f t="shared" si="72"/>
        <v>0.49793317713264845</v>
      </c>
      <c r="AS36" s="157">
        <f t="shared" si="73"/>
        <v>0.55159727832865624</v>
      </c>
      <c r="AT36" s="157">
        <f t="shared" si="73"/>
        <v>0.58152630944673145</v>
      </c>
      <c r="AU36" s="157">
        <f t="shared" si="77"/>
        <v>0.67623779497588243</v>
      </c>
      <c r="AV36" s="157" t="str">
        <f t="shared" si="79"/>
        <v/>
      </c>
      <c r="AW36" s="52" t="str">
        <f t="shared" ref="AW36" si="85">IF(AV36="","",(AV36-AU36)/AU36)</f>
        <v/>
      </c>
      <c r="AY36" s="105"/>
      <c r="AZ36" s="105"/>
    </row>
    <row r="37" spans="1:52" ht="20.100000000000001" customHeight="1" x14ac:dyDescent="0.25">
      <c r="A37" s="121" t="s">
        <v>81</v>
      </c>
      <c r="B37" s="19">
        <v>184593.24000000002</v>
      </c>
      <c r="C37" s="154">
        <v>144138.26999999993</v>
      </c>
      <c r="D37" s="154">
        <v>79979.249999999985</v>
      </c>
      <c r="E37" s="154">
        <v>122753.58</v>
      </c>
      <c r="F37" s="154">
        <v>216171.5800000001</v>
      </c>
      <c r="G37" s="154">
        <v>152140.34000000008</v>
      </c>
      <c r="H37" s="154">
        <v>149450.11999999976</v>
      </c>
      <c r="I37" s="154">
        <v>137515.64999999997</v>
      </c>
      <c r="J37" s="154">
        <v>157796.10999999999</v>
      </c>
      <c r="K37" s="154">
        <v>248422.98999999993</v>
      </c>
      <c r="L37" s="154">
        <v>193839.00999999995</v>
      </c>
      <c r="M37" s="154">
        <v>185628.20999999996</v>
      </c>
      <c r="N37" s="154">
        <v>268684.67999999988</v>
      </c>
      <c r="O37" s="119"/>
      <c r="P37" s="52" t="str">
        <f t="shared" si="75"/>
        <v/>
      </c>
      <c r="R37" s="109" t="s">
        <v>81</v>
      </c>
      <c r="S37" s="19">
        <v>8950.255000000001</v>
      </c>
      <c r="T37" s="154">
        <v>8091.360999999999</v>
      </c>
      <c r="U37" s="154">
        <v>7317.6259999999966</v>
      </c>
      <c r="V37" s="154">
        <v>9009.7860000000001</v>
      </c>
      <c r="W37" s="154">
        <v>11821.654999999999</v>
      </c>
      <c r="X37" s="154">
        <v>8422.7539999999954</v>
      </c>
      <c r="Y37" s="154">
        <v>8932.4599999999973</v>
      </c>
      <c r="Z37" s="154">
        <v>10856.737000000006</v>
      </c>
      <c r="AA37" s="154">
        <v>13503.767</v>
      </c>
      <c r="AB37" s="154">
        <v>13395.533000000005</v>
      </c>
      <c r="AC37" s="154">
        <v>12829.427999999996</v>
      </c>
      <c r="AD37" s="154">
        <v>12358.695999999998</v>
      </c>
      <c r="AE37" s="154">
        <v>18338.251</v>
      </c>
      <c r="AF37" s="119"/>
      <c r="AG37" s="52" t="str">
        <f t="shared" si="76"/>
        <v/>
      </c>
      <c r="AI37" s="125">
        <f t="shared" si="63"/>
        <v>0.48486363856011194</v>
      </c>
      <c r="AJ37" s="157">
        <f t="shared" si="64"/>
        <v>0.56136104589017211</v>
      </c>
      <c r="AK37" s="157">
        <f t="shared" si="65"/>
        <v>0.91494056270845225</v>
      </c>
      <c r="AL37" s="157">
        <f t="shared" si="66"/>
        <v>0.73397337983951261</v>
      </c>
      <c r="AM37" s="157">
        <f t="shared" si="67"/>
        <v>0.54686443981211563</v>
      </c>
      <c r="AN37" s="157">
        <f t="shared" si="68"/>
        <v>0.55361740351046873</v>
      </c>
      <c r="AO37" s="157">
        <f t="shared" si="69"/>
        <v>0.59768837923984341</v>
      </c>
      <c r="AP37" s="157">
        <f t="shared" si="70"/>
        <v>0.78949101429546453</v>
      </c>
      <c r="AQ37" s="157">
        <f t="shared" si="71"/>
        <v>0.85577312393822647</v>
      </c>
      <c r="AR37" s="157">
        <f t="shared" si="72"/>
        <v>0.5392227587309858</v>
      </c>
      <c r="AS37" s="157">
        <f t="shared" si="73"/>
        <v>0.66185996306935324</v>
      </c>
      <c r="AT37" s="157">
        <f t="shared" si="73"/>
        <v>0.66577682346880351</v>
      </c>
      <c r="AU37" s="157">
        <f t="shared" si="77"/>
        <v>0.68251941271828409</v>
      </c>
      <c r="AV37" s="157" t="str">
        <f t="shared" si="79"/>
        <v/>
      </c>
      <c r="AW37" s="52" t="str">
        <f t="shared" ref="AW37" si="86">IF(AV37="","",(AV37-AU37)/AU37)</f>
        <v/>
      </c>
      <c r="AY37" s="105"/>
      <c r="AZ37" s="105"/>
    </row>
    <row r="38" spans="1:52" ht="20.100000000000001" customHeight="1" x14ac:dyDescent="0.25">
      <c r="A38" s="121" t="s">
        <v>82</v>
      </c>
      <c r="B38" s="19">
        <v>174808.49999999997</v>
      </c>
      <c r="C38" s="154">
        <v>100779.39000000001</v>
      </c>
      <c r="D38" s="154">
        <v>69029.49000000002</v>
      </c>
      <c r="E38" s="154">
        <v>154336.00999999978</v>
      </c>
      <c r="F38" s="154">
        <v>191835.92000000007</v>
      </c>
      <c r="G38" s="154">
        <v>123373.27999999998</v>
      </c>
      <c r="H38" s="154">
        <v>139248.31999999989</v>
      </c>
      <c r="I38" s="154">
        <v>159507.64999999994</v>
      </c>
      <c r="J38" s="154">
        <v>217628.21</v>
      </c>
      <c r="K38" s="154">
        <v>280094.85000000021</v>
      </c>
      <c r="L38" s="154">
        <v>221001.43999999986</v>
      </c>
      <c r="M38" s="154">
        <v>221954.72000000006</v>
      </c>
      <c r="N38" s="154">
        <v>206653.07999999996</v>
      </c>
      <c r="O38" s="119"/>
      <c r="P38" s="52" t="str">
        <f t="shared" si="75"/>
        <v/>
      </c>
      <c r="R38" s="109" t="s">
        <v>82</v>
      </c>
      <c r="S38" s="19">
        <v>8836.2159999999967</v>
      </c>
      <c r="T38" s="154">
        <v>6184.2449999999999</v>
      </c>
      <c r="U38" s="154">
        <v>6843.8590000000013</v>
      </c>
      <c r="V38" s="154">
        <v>12325.401000000003</v>
      </c>
      <c r="W38" s="154">
        <v>11790.632999999998</v>
      </c>
      <c r="X38" s="154">
        <v>8857.4580000000024</v>
      </c>
      <c r="Y38" s="154">
        <v>10603.755000000001</v>
      </c>
      <c r="Z38" s="154">
        <v>13090.348000000009</v>
      </c>
      <c r="AA38" s="154">
        <v>16694.899000000001</v>
      </c>
      <c r="AB38" s="154">
        <v>17343.396999999994</v>
      </c>
      <c r="AC38" s="154">
        <v>14141.986999999999</v>
      </c>
      <c r="AD38" s="154">
        <v>13795.060000000012</v>
      </c>
      <c r="AE38" s="154">
        <v>14239.208999999997</v>
      </c>
      <c r="AF38" s="119"/>
      <c r="AG38" s="52" t="str">
        <f t="shared" si="76"/>
        <v/>
      </c>
      <c r="AI38" s="125">
        <f t="shared" si="63"/>
        <v>0.50547976786025839</v>
      </c>
      <c r="AJ38" s="157">
        <f t="shared" si="64"/>
        <v>0.61364183688748253</v>
      </c>
      <c r="AK38" s="157">
        <f t="shared" si="65"/>
        <v>0.99143989040046498</v>
      </c>
      <c r="AL38" s="157">
        <f t="shared" si="66"/>
        <v>0.79860824444016809</v>
      </c>
      <c r="AM38" s="157">
        <f t="shared" si="67"/>
        <v>0.61462071336796531</v>
      </c>
      <c r="AN38" s="157">
        <f t="shared" si="68"/>
        <v>0.7179397354111039</v>
      </c>
      <c r="AO38" s="157">
        <f t="shared" si="69"/>
        <v>0.76149967195295487</v>
      </c>
      <c r="AP38" s="157">
        <f t="shared" si="70"/>
        <v>0.82067211196453671</v>
      </c>
      <c r="AQ38" s="157">
        <f t="shared" si="71"/>
        <v>0.76712936250314256</v>
      </c>
      <c r="AR38" s="157">
        <f t="shared" si="72"/>
        <v>0.61919728263479246</v>
      </c>
      <c r="AS38" s="157">
        <f t="shared" si="73"/>
        <v>0.63990474451207224</v>
      </c>
      <c r="AT38" s="157">
        <f t="shared" si="73"/>
        <v>0.62152586797883858</v>
      </c>
      <c r="AU38" s="157">
        <f t="shared" si="77"/>
        <v>0.68903928264703329</v>
      </c>
      <c r="AV38" s="157" t="str">
        <f t="shared" si="79"/>
        <v/>
      </c>
      <c r="AW38" s="52" t="str">
        <f t="shared" ref="AW38" si="87">IF(AV38="","",(AV38-AU38)/AU38)</f>
        <v/>
      </c>
      <c r="AY38" s="105"/>
      <c r="AZ38" s="105"/>
    </row>
    <row r="39" spans="1:52" ht="20.100000000000001" customHeight="1" x14ac:dyDescent="0.25">
      <c r="A39" s="121" t="s">
        <v>83</v>
      </c>
      <c r="B39" s="19">
        <v>143517.88</v>
      </c>
      <c r="C39" s="154">
        <v>108144.17000000003</v>
      </c>
      <c r="D39" s="154">
        <v>125852.90000000002</v>
      </c>
      <c r="E39" s="154">
        <v>102029.78999999992</v>
      </c>
      <c r="F39" s="154">
        <v>191064.2</v>
      </c>
      <c r="G39" s="154">
        <v>143527.37999999992</v>
      </c>
      <c r="H39" s="154">
        <v>151132.13000000012</v>
      </c>
      <c r="I39" s="154">
        <v>135712.65999999989</v>
      </c>
      <c r="J39" s="154">
        <v>269199.01</v>
      </c>
      <c r="K39" s="154">
        <v>227951.96000000008</v>
      </c>
      <c r="L39" s="154">
        <v>225932.47000000003</v>
      </c>
      <c r="M39" s="154">
        <v>214073.61999999997</v>
      </c>
      <c r="N39" s="154">
        <v>240606.09999999983</v>
      </c>
      <c r="O39" s="119"/>
      <c r="P39" s="52" t="str">
        <f t="shared" si="75"/>
        <v/>
      </c>
      <c r="R39" s="109" t="s">
        <v>83</v>
      </c>
      <c r="S39" s="19">
        <v>8561.616</v>
      </c>
      <c r="T39" s="154">
        <v>7679.9049999999988</v>
      </c>
      <c r="U39" s="154">
        <v>10402.912</v>
      </c>
      <c r="V39" s="154">
        <v>7707.6290000000035</v>
      </c>
      <c r="W39" s="154">
        <v>12654.747000000003</v>
      </c>
      <c r="X39" s="154">
        <v>9979.3469999999979</v>
      </c>
      <c r="Y39" s="154">
        <v>10712.686999999996</v>
      </c>
      <c r="Z39" s="154">
        <v>11080.005999999999</v>
      </c>
      <c r="AA39" s="154">
        <v>17646.002</v>
      </c>
      <c r="AB39" s="154">
        <v>15712.195000000003</v>
      </c>
      <c r="AC39" s="154">
        <v>14615.516000000009</v>
      </c>
      <c r="AD39" s="154">
        <v>15584.514000000003</v>
      </c>
      <c r="AE39" s="154">
        <v>18848.005999999998</v>
      </c>
      <c r="AF39" s="119"/>
      <c r="AG39" s="52" t="str">
        <f t="shared" si="76"/>
        <v/>
      </c>
      <c r="AI39" s="125">
        <f t="shared" ref="AI39:AJ45" si="88">(S39/B39)*10</f>
        <v>0.59655396247491954</v>
      </c>
      <c r="AJ39" s="157">
        <f t="shared" si="88"/>
        <v>0.7101543245465749</v>
      </c>
      <c r="AK39" s="157">
        <f t="shared" ref="AK39:AT41" si="89">IF(U39="","",(U39/D39)*10)</f>
        <v>0.82659295097689434</v>
      </c>
      <c r="AL39" s="157">
        <f t="shared" si="89"/>
        <v>0.75542927217629385</v>
      </c>
      <c r="AM39" s="157">
        <f t="shared" si="89"/>
        <v>0.66232957299169615</v>
      </c>
      <c r="AN39" s="157">
        <f t="shared" si="89"/>
        <v>0.69529221532504837</v>
      </c>
      <c r="AO39" s="157">
        <f t="shared" si="89"/>
        <v>0.70882922115899427</v>
      </c>
      <c r="AP39" s="157">
        <f t="shared" si="89"/>
        <v>0.81643127472411259</v>
      </c>
      <c r="AQ39" s="157">
        <f t="shared" si="89"/>
        <v>0.6555002561116402</v>
      </c>
      <c r="AR39" s="157">
        <f t="shared" si="89"/>
        <v>0.68927659143619546</v>
      </c>
      <c r="AS39" s="157">
        <f t="shared" si="89"/>
        <v>0.64689754420867462</v>
      </c>
      <c r="AT39" s="157">
        <f t="shared" si="89"/>
        <v>0.72799787288130147</v>
      </c>
      <c r="AU39" s="157">
        <f>IF(AE39="","",(AE39/N39)*10)</f>
        <v>0.78335528484107475</v>
      </c>
      <c r="AV39" s="157" t="str">
        <f t="shared" si="79"/>
        <v/>
      </c>
      <c r="AW39" s="52" t="str">
        <f t="shared" ref="AW39" si="90">IF(AV39="","",(AV39-AU39)/AU39)</f>
        <v/>
      </c>
      <c r="AY39" s="105"/>
      <c r="AZ39" s="105"/>
    </row>
    <row r="40" spans="1:52" ht="20.100000000000001" customHeight="1" thickBot="1" x14ac:dyDescent="0.3">
      <c r="A40" s="121" t="s">
        <v>84</v>
      </c>
      <c r="B40" s="19">
        <v>152820.21000000002</v>
      </c>
      <c r="C40" s="154">
        <v>216465.13999999996</v>
      </c>
      <c r="D40" s="154">
        <v>85804.429999999964</v>
      </c>
      <c r="E40" s="154">
        <v>229961.75</v>
      </c>
      <c r="F40" s="154">
        <v>233293.19000000015</v>
      </c>
      <c r="G40" s="154">
        <v>149139.44999999995</v>
      </c>
      <c r="H40" s="154">
        <v>169639.46999999994</v>
      </c>
      <c r="I40" s="154">
        <v>161502.75000000003</v>
      </c>
      <c r="J40" s="154">
        <v>201567.8</v>
      </c>
      <c r="K40" s="154">
        <v>231272.66000000015</v>
      </c>
      <c r="L40" s="154">
        <v>249366.14000000007</v>
      </c>
      <c r="M40" s="154">
        <v>245043.78000000009</v>
      </c>
      <c r="N40" s="154">
        <v>267478.59999999986</v>
      </c>
      <c r="O40" s="119"/>
      <c r="P40" s="52" t="str">
        <f t="shared" si="75"/>
        <v/>
      </c>
      <c r="R40" s="110" t="s">
        <v>84</v>
      </c>
      <c r="S40" s="19">
        <v>8577.6339999999964</v>
      </c>
      <c r="T40" s="154">
        <v>10729.738000000001</v>
      </c>
      <c r="U40" s="154">
        <v>8400.3320000000022</v>
      </c>
      <c r="V40" s="154">
        <v>14080.129999999997</v>
      </c>
      <c r="W40" s="154">
        <v>13582.820000000003</v>
      </c>
      <c r="X40" s="154">
        <v>9345.7980000000007</v>
      </c>
      <c r="Y40" s="154">
        <v>11478.792000000003</v>
      </c>
      <c r="Z40" s="154">
        <v>14722.865999999998</v>
      </c>
      <c r="AA40" s="154">
        <v>13500.736999999999</v>
      </c>
      <c r="AB40" s="154">
        <v>16104.085999999999</v>
      </c>
      <c r="AC40" s="154">
        <v>14131.660999999996</v>
      </c>
      <c r="AD40" s="154">
        <v>17317.553000000004</v>
      </c>
      <c r="AE40" s="154">
        <v>17899.881999999994</v>
      </c>
      <c r="AF40" s="119"/>
      <c r="AG40" s="52" t="str">
        <f t="shared" si="76"/>
        <v/>
      </c>
      <c r="AI40" s="125">
        <f t="shared" si="88"/>
        <v>0.56128924309160388</v>
      </c>
      <c r="AJ40" s="157">
        <f t="shared" si="88"/>
        <v>0.49567972006947647</v>
      </c>
      <c r="AK40" s="157">
        <f t="shared" si="89"/>
        <v>0.9790091257525988</v>
      </c>
      <c r="AL40" s="157">
        <f t="shared" si="89"/>
        <v>0.61228139027468687</v>
      </c>
      <c r="AM40" s="157">
        <f t="shared" si="89"/>
        <v>0.5822210241113337</v>
      </c>
      <c r="AN40" s="157">
        <f t="shared" si="89"/>
        <v>0.62664828118918259</v>
      </c>
      <c r="AO40" s="157">
        <f t="shared" si="89"/>
        <v>0.67665809142176681</v>
      </c>
      <c r="AP40" s="157">
        <f t="shared" si="89"/>
        <v>0.91161704676855315</v>
      </c>
      <c r="AQ40" s="157">
        <f t="shared" si="89"/>
        <v>0.66978639445387611</v>
      </c>
      <c r="AR40" s="157">
        <f t="shared" si="89"/>
        <v>0.69632467581771174</v>
      </c>
      <c r="AS40" s="157">
        <f t="shared" si="89"/>
        <v>0.56670328216974419</v>
      </c>
      <c r="AT40" s="157">
        <f t="shared" si="89"/>
        <v>0.70671261274209851</v>
      </c>
      <c r="AU40" s="157">
        <f>IF(AE40="","",(AE40/N40)*10)</f>
        <v>0.6692080039300341</v>
      </c>
      <c r="AV40" s="157" t="str">
        <f t="shared" si="79"/>
        <v/>
      </c>
      <c r="AW40" s="52" t="str">
        <f t="shared" ref="AW40:AW45" si="91">IF(AV40="","",(AV40-AU40)/AU40)</f>
        <v/>
      </c>
      <c r="AY40" s="105"/>
      <c r="AZ40" s="105"/>
    </row>
    <row r="41" spans="1:52" ht="20.100000000000001" customHeight="1" thickBot="1" x14ac:dyDescent="0.3">
      <c r="A41" s="35" t="str">
        <f>A19</f>
        <v>janeiro</v>
      </c>
      <c r="B41" s="167">
        <f>B29</f>
        <v>112112.93</v>
      </c>
      <c r="C41" s="168">
        <f t="shared" ref="C41:O41" si="92">C29</f>
        <v>124900.3</v>
      </c>
      <c r="D41" s="168">
        <f t="shared" si="92"/>
        <v>111319.11999999998</v>
      </c>
      <c r="E41" s="168">
        <f t="shared" si="92"/>
        <v>99935.37</v>
      </c>
      <c r="F41" s="168">
        <f t="shared" si="92"/>
        <v>181139.11</v>
      </c>
      <c r="G41" s="168">
        <f t="shared" si="92"/>
        <v>165328.64999999985</v>
      </c>
      <c r="H41" s="168">
        <f t="shared" si="92"/>
        <v>127338.22000000003</v>
      </c>
      <c r="I41" s="168">
        <f t="shared" si="92"/>
        <v>165367.62</v>
      </c>
      <c r="J41" s="168">
        <f t="shared" si="92"/>
        <v>107872.66</v>
      </c>
      <c r="K41" s="168">
        <f t="shared" si="92"/>
        <v>201062.91000000003</v>
      </c>
      <c r="L41" s="168">
        <f t="shared" si="92"/>
        <v>231082.82</v>
      </c>
      <c r="M41" s="168">
        <f t="shared" ref="M41:N41" si="93">M29</f>
        <v>214265.47000000015</v>
      </c>
      <c r="N41" s="168">
        <f t="shared" si="93"/>
        <v>194428.80999999982</v>
      </c>
      <c r="O41" s="169">
        <f t="shared" si="92"/>
        <v>188599.64000000004</v>
      </c>
      <c r="P41" s="61">
        <f t="shared" si="75"/>
        <v>-2.9980999215084354E-2</v>
      </c>
      <c r="R41" s="109"/>
      <c r="S41" s="167">
        <f>S29</f>
        <v>5016.9969999999994</v>
      </c>
      <c r="T41" s="168">
        <f t="shared" ref="T41:AF41" si="94">T29</f>
        <v>5270.674</v>
      </c>
      <c r="U41" s="168">
        <f t="shared" si="94"/>
        <v>5254.5140000000001</v>
      </c>
      <c r="V41" s="168">
        <f t="shared" si="94"/>
        <v>8076.4090000000024</v>
      </c>
      <c r="W41" s="168">
        <f t="shared" si="94"/>
        <v>9156.59</v>
      </c>
      <c r="X41" s="168">
        <f t="shared" si="94"/>
        <v>7918.5499999999993</v>
      </c>
      <c r="Y41" s="168">
        <f t="shared" si="94"/>
        <v>7480.9960000000019</v>
      </c>
      <c r="Z41" s="168">
        <f t="shared" si="94"/>
        <v>9138.478000000001</v>
      </c>
      <c r="AA41" s="168">
        <f t="shared" si="94"/>
        <v>8324.8559999999998</v>
      </c>
      <c r="AB41" s="168">
        <f t="shared" si="94"/>
        <v>11927.749</v>
      </c>
      <c r="AC41" s="168">
        <f t="shared" si="94"/>
        <v>14184.973999999998</v>
      </c>
      <c r="AD41" s="168">
        <f t="shared" ref="AD41:AE41" si="95">AD29</f>
        <v>11496.755999999994</v>
      </c>
      <c r="AE41" s="168">
        <f t="shared" si="95"/>
        <v>12363.368000000002</v>
      </c>
      <c r="AF41" s="169">
        <f t="shared" si="94"/>
        <v>13170.131999999996</v>
      </c>
      <c r="AG41" s="61">
        <f t="shared" si="76"/>
        <v>6.5254386992281851E-2</v>
      </c>
      <c r="AI41" s="172">
        <f t="shared" si="88"/>
        <v>0.44749494995804673</v>
      </c>
      <c r="AJ41" s="173">
        <f t="shared" si="88"/>
        <v>0.42199049962249885</v>
      </c>
      <c r="AK41" s="173">
        <f t="shared" si="89"/>
        <v>0.47202259593859536</v>
      </c>
      <c r="AL41" s="173">
        <f t="shared" si="89"/>
        <v>0.8081632158864277</v>
      </c>
      <c r="AM41" s="173">
        <f t="shared" si="89"/>
        <v>0.50550044106984959</v>
      </c>
      <c r="AN41" s="173">
        <f t="shared" si="89"/>
        <v>0.47895812371298058</v>
      </c>
      <c r="AO41" s="173">
        <f t="shared" si="89"/>
        <v>0.58749022877813117</v>
      </c>
      <c r="AP41" s="173">
        <f t="shared" si="89"/>
        <v>0.55261592323817688</v>
      </c>
      <c r="AQ41" s="173">
        <f t="shared" si="89"/>
        <v>0.77172992674881657</v>
      </c>
      <c r="AR41" s="173">
        <f t="shared" si="89"/>
        <v>0.59323467465978674</v>
      </c>
      <c r="AS41" s="173">
        <f t="shared" si="89"/>
        <v>0.61384805672702092</v>
      </c>
      <c r="AT41" s="173">
        <f t="shared" si="89"/>
        <v>0.53656597117584959</v>
      </c>
      <c r="AU41" s="173">
        <f>IF(AE41="","",(AE41/N41)*10)</f>
        <v>0.63588148279053991</v>
      </c>
      <c r="AV41" s="173">
        <f>IF(AF41="","",(AF41/O41)*10)</f>
        <v>0.69831161925865781</v>
      </c>
      <c r="AW41" s="61">
        <f t="shared" si="91"/>
        <v>9.8178887352004335E-2</v>
      </c>
      <c r="AY41" s="105"/>
      <c r="AZ41" s="105"/>
    </row>
    <row r="42" spans="1:52" ht="20.100000000000001" customHeight="1" x14ac:dyDescent="0.25">
      <c r="A42" s="121" t="s">
        <v>85</v>
      </c>
      <c r="B42" s="19">
        <f>SUM(B29:B31)</f>
        <v>383486.16999999993</v>
      </c>
      <c r="C42" s="154">
        <f>SUM(C29:C31)</f>
        <v>359736.73</v>
      </c>
      <c r="D42" s="154">
        <f>SUM(D29:D31)</f>
        <v>337710.40999999992</v>
      </c>
      <c r="E42" s="154">
        <f t="shared" ref="E42:L42" si="96">SUM(E29:E31)</f>
        <v>269354.83</v>
      </c>
      <c r="F42" s="154">
        <f t="shared" si="96"/>
        <v>518885.16000000003</v>
      </c>
      <c r="G42" s="154">
        <f t="shared" si="96"/>
        <v>534367.81999999983</v>
      </c>
      <c r="H42" s="154">
        <f t="shared" si="96"/>
        <v>446495.15</v>
      </c>
      <c r="I42" s="154">
        <f t="shared" si="96"/>
        <v>530104.43999999994</v>
      </c>
      <c r="J42" s="154">
        <f t="shared" si="96"/>
        <v>340089.82</v>
      </c>
      <c r="K42" s="154">
        <f t="shared" si="96"/>
        <v>649570.5</v>
      </c>
      <c r="L42" s="154">
        <f t="shared" si="96"/>
        <v>640253.84</v>
      </c>
      <c r="M42" s="154">
        <f t="shared" ref="M42:N42" si="97">SUM(M29:M31)</f>
        <v>817451.96000000066</v>
      </c>
      <c r="N42" s="154">
        <f t="shared" si="97"/>
        <v>660447.13999999978</v>
      </c>
      <c r="O42" s="119" t="str">
        <f>IF(O31="","",SUM(O29:O31))</f>
        <v/>
      </c>
      <c r="P42" s="61" t="str">
        <f t="shared" si="75"/>
        <v/>
      </c>
      <c r="R42" s="108" t="s">
        <v>85</v>
      </c>
      <c r="S42" s="19">
        <f>SUM(S29:S31)</f>
        <v>17209.863000000001</v>
      </c>
      <c r="T42" s="154">
        <f>SUM(T29:T31)</f>
        <v>15796.161</v>
      </c>
      <c r="U42" s="154">
        <f>SUM(U29:U31)</f>
        <v>16995.894999999997</v>
      </c>
      <c r="V42" s="154">
        <f t="shared" ref="V42:AC42" si="98">SUM(V29:V31)</f>
        <v>22740.453000000001</v>
      </c>
      <c r="W42" s="154">
        <f t="shared" si="98"/>
        <v>26284.577999999994</v>
      </c>
      <c r="X42" s="154">
        <f t="shared" si="98"/>
        <v>26114.18</v>
      </c>
      <c r="Y42" s="154">
        <f t="shared" si="98"/>
        <v>24267.392</v>
      </c>
      <c r="Z42" s="154">
        <f t="shared" si="98"/>
        <v>28921.351000000002</v>
      </c>
      <c r="AA42" s="154">
        <f t="shared" si="98"/>
        <v>27891.383000000002</v>
      </c>
      <c r="AB42" s="154">
        <f t="shared" si="98"/>
        <v>37417.438999999998</v>
      </c>
      <c r="AC42" s="154">
        <f t="shared" si="98"/>
        <v>39515.076000000001</v>
      </c>
      <c r="AD42" s="154">
        <f t="shared" ref="AD42:AE42" si="99">SUM(AD29:AD31)</f>
        <v>41893.952999999994</v>
      </c>
      <c r="AE42" s="154">
        <f t="shared" si="99"/>
        <v>42544.946000000011</v>
      </c>
      <c r="AF42" s="119" t="str">
        <f>IF(AF31="","",SUM(AF29:AF31))</f>
        <v/>
      </c>
      <c r="AG42" s="61" t="str">
        <f t="shared" si="76"/>
        <v/>
      </c>
      <c r="AI42" s="124">
        <f t="shared" si="88"/>
        <v>0.44877401967325198</v>
      </c>
      <c r="AJ42" s="156">
        <f t="shared" si="88"/>
        <v>0.43910336873301764</v>
      </c>
      <c r="AK42" s="156">
        <f t="shared" ref="AK42:AT44" si="100">(U42/D42)*10</f>
        <v>0.50326831796508742</v>
      </c>
      <c r="AL42" s="156">
        <f t="shared" si="100"/>
        <v>0.84425636622146327</v>
      </c>
      <c r="AM42" s="156">
        <f t="shared" si="100"/>
        <v>0.50655867668290977</v>
      </c>
      <c r="AN42" s="156">
        <f t="shared" si="100"/>
        <v>0.48869297556129054</v>
      </c>
      <c r="AO42" s="156">
        <f t="shared" si="100"/>
        <v>0.54350852411274786</v>
      </c>
      <c r="AP42" s="156">
        <f t="shared" si="100"/>
        <v>0.54557835810618771</v>
      </c>
      <c r="AQ42" s="156">
        <f t="shared" si="100"/>
        <v>0.8201181382024314</v>
      </c>
      <c r="AR42" s="156">
        <f t="shared" si="100"/>
        <v>0.57603353292675696</v>
      </c>
      <c r="AS42" s="156">
        <f t="shared" si="100"/>
        <v>0.61717827416700854</v>
      </c>
      <c r="AT42" s="156">
        <f t="shared" si="100"/>
        <v>0.51249437336965908</v>
      </c>
      <c r="AU42" s="156">
        <f t="shared" ref="AU42:AU44" si="101">(AE42/N42)*10</f>
        <v>0.64418396906071884</v>
      </c>
      <c r="AV42" s="156" t="str">
        <f>IF(AF42="","",(AF42/O42)*10)</f>
        <v/>
      </c>
      <c r="AW42" s="61" t="str">
        <f t="shared" si="91"/>
        <v/>
      </c>
      <c r="AY42" s="105"/>
      <c r="AZ42" s="105"/>
    </row>
    <row r="43" spans="1:52" ht="20.100000000000001" customHeight="1" x14ac:dyDescent="0.25">
      <c r="A43" s="121" t="s">
        <v>86</v>
      </c>
      <c r="B43" s="19">
        <f>SUM(B32:B34)</f>
        <v>448543.28</v>
      </c>
      <c r="C43" s="154">
        <f>SUM(C32:C34)</f>
        <v>360372.79999999993</v>
      </c>
      <c r="D43" s="154">
        <f>SUM(D32:D34)</f>
        <v>357222.51</v>
      </c>
      <c r="E43" s="154">
        <f t="shared" ref="E43:L43" si="102">SUM(E32:E34)</f>
        <v>409796.7099999999</v>
      </c>
      <c r="F43" s="154">
        <f t="shared" si="102"/>
        <v>510240.19999999995</v>
      </c>
      <c r="G43" s="154">
        <f t="shared" si="102"/>
        <v>581930.29000000015</v>
      </c>
      <c r="H43" s="154">
        <f t="shared" si="102"/>
        <v>437395.03</v>
      </c>
      <c r="I43" s="154">
        <f t="shared" si="102"/>
        <v>651460.00999999989</v>
      </c>
      <c r="J43" s="154">
        <f t="shared" si="102"/>
        <v>432659.41000000003</v>
      </c>
      <c r="K43" s="154">
        <f t="shared" si="102"/>
        <v>721335.31</v>
      </c>
      <c r="L43" s="154">
        <f t="shared" si="102"/>
        <v>641165.57999999984</v>
      </c>
      <c r="M43" s="154">
        <f t="shared" ref="M43:N43" si="103">SUM(M32:M34)</f>
        <v>786805.54999999993</v>
      </c>
      <c r="N43" s="154">
        <f t="shared" si="103"/>
        <v>732250.84</v>
      </c>
      <c r="O43" s="119" t="str">
        <f>IF(O34="","",SUM(O32:O34))</f>
        <v/>
      </c>
      <c r="P43" s="52" t="str">
        <f t="shared" si="75"/>
        <v/>
      </c>
      <c r="R43" s="109" t="s">
        <v>86</v>
      </c>
      <c r="S43" s="19">
        <f>SUM(S32:S34)</f>
        <v>20649.732000000004</v>
      </c>
      <c r="T43" s="154">
        <f>SUM(T32:T34)</f>
        <v>16807.051000000003</v>
      </c>
      <c r="U43" s="154">
        <f>SUM(U32:U34)</f>
        <v>19988.995000000003</v>
      </c>
      <c r="V43" s="154">
        <f t="shared" ref="V43:AC43" si="104">SUM(V32:V34)</f>
        <v>32307.84499999999</v>
      </c>
      <c r="W43" s="154">
        <f t="shared" si="104"/>
        <v>26348.47</v>
      </c>
      <c r="X43" s="154">
        <f t="shared" si="104"/>
        <v>29735.684000000008</v>
      </c>
      <c r="Y43" s="154">
        <f t="shared" si="104"/>
        <v>25013.658999999996</v>
      </c>
      <c r="Z43" s="154">
        <f t="shared" si="104"/>
        <v>35963.210000000006</v>
      </c>
      <c r="AA43" s="154">
        <f t="shared" si="104"/>
        <v>36186.675000000003</v>
      </c>
      <c r="AB43" s="154">
        <f t="shared" si="104"/>
        <v>38844.275000000009</v>
      </c>
      <c r="AC43" s="154">
        <f t="shared" si="104"/>
        <v>36822.900999999991</v>
      </c>
      <c r="AD43" s="154">
        <f t="shared" ref="AD43:AE43" si="105">SUM(AD32:AD34)</f>
        <v>41213.95199999999</v>
      </c>
      <c r="AE43" s="154">
        <f t="shared" si="105"/>
        <v>49452.362000000008</v>
      </c>
      <c r="AF43" s="119" t="str">
        <f>IF(AF34="","",SUM(AF32:AF34))</f>
        <v/>
      </c>
      <c r="AG43" s="52" t="str">
        <f t="shared" si="76"/>
        <v/>
      </c>
      <c r="AI43" s="125">
        <f t="shared" si="88"/>
        <v>0.46037323310250017</v>
      </c>
      <c r="AJ43" s="157">
        <f t="shared" si="88"/>
        <v>0.46637956582738782</v>
      </c>
      <c r="AK43" s="157">
        <f t="shared" si="100"/>
        <v>0.55956706087754671</v>
      </c>
      <c r="AL43" s="157">
        <f t="shared" si="100"/>
        <v>0.78838712492347729</v>
      </c>
      <c r="AM43" s="157">
        <f t="shared" si="100"/>
        <v>0.51639345547450011</v>
      </c>
      <c r="AN43" s="157">
        <f t="shared" si="100"/>
        <v>0.51098360939417675</v>
      </c>
      <c r="AO43" s="157">
        <f t="shared" si="100"/>
        <v>0.57187798864564132</v>
      </c>
      <c r="AP43" s="157">
        <f t="shared" si="100"/>
        <v>0.55204017818376927</v>
      </c>
      <c r="AQ43" s="157">
        <f t="shared" si="100"/>
        <v>0.83637785666097031</v>
      </c>
      <c r="AR43" s="157">
        <f t="shared" si="100"/>
        <v>0.53850510936446472</v>
      </c>
      <c r="AS43" s="157">
        <f t="shared" si="100"/>
        <v>0.57431188055977678</v>
      </c>
      <c r="AT43" s="157">
        <f t="shared" si="100"/>
        <v>0.5238136919598495</v>
      </c>
      <c r="AU43" s="157">
        <f t="shared" si="101"/>
        <v>0.6753472894616277</v>
      </c>
      <c r="AV43" s="295" t="str">
        <f t="shared" ref="AV43:AV45" si="106">IF(AF43="","",(AF43/O43)*10)</f>
        <v/>
      </c>
      <c r="AW43" s="52" t="str">
        <f t="shared" ref="AW43:AW44" si="107">IF(AV43="","",(AV43-AU43)/AU43)</f>
        <v/>
      </c>
      <c r="AY43" s="105"/>
      <c r="AZ43" s="105"/>
    </row>
    <row r="44" spans="1:52" ht="20.100000000000001" customHeight="1" x14ac:dyDescent="0.25">
      <c r="A44" s="121" t="s">
        <v>87</v>
      </c>
      <c r="B44" s="19">
        <f>SUM(B35:B37)</f>
        <v>510343.31999999995</v>
      </c>
      <c r="C44" s="154">
        <f>SUM(C35:C37)</f>
        <v>488016.22999999986</v>
      </c>
      <c r="D44" s="154">
        <f>SUM(D35:D37)</f>
        <v>317431.6399999999</v>
      </c>
      <c r="E44" s="154">
        <f t="shared" ref="E44:L44" si="108">SUM(E35:E37)</f>
        <v>430814.19999999995</v>
      </c>
      <c r="F44" s="154">
        <f t="shared" si="108"/>
        <v>682291.91</v>
      </c>
      <c r="G44" s="154">
        <f t="shared" si="108"/>
        <v>625733.66999999993</v>
      </c>
      <c r="H44" s="154">
        <f t="shared" si="108"/>
        <v>458250.33999999968</v>
      </c>
      <c r="I44" s="154">
        <f t="shared" si="108"/>
        <v>516089.50999999983</v>
      </c>
      <c r="J44" s="154">
        <f t="shared" si="108"/>
        <v>514049.36</v>
      </c>
      <c r="K44" s="154">
        <f t="shared" si="108"/>
        <v>823163.40000000037</v>
      </c>
      <c r="L44" s="154">
        <f t="shared" si="108"/>
        <v>765619.61999999988</v>
      </c>
      <c r="M44" s="154">
        <f t="shared" ref="M44:N44" si="109">SUM(M35:M37)</f>
        <v>683593.1599999998</v>
      </c>
      <c r="N44" s="154">
        <f t="shared" si="109"/>
        <v>741806.38999999966</v>
      </c>
      <c r="O44" s="119" t="str">
        <f>IF(O37="","",SUM(O35:O37))</f>
        <v/>
      </c>
      <c r="P44" s="52" t="str">
        <f t="shared" si="75"/>
        <v/>
      </c>
      <c r="R44" s="109" t="s">
        <v>87</v>
      </c>
      <c r="S44" s="19">
        <f>SUM(S35:S37)</f>
        <v>24758.867999999999</v>
      </c>
      <c r="T44" s="154">
        <f>SUM(T35:T37)</f>
        <v>23547.119999999995</v>
      </c>
      <c r="U44" s="154">
        <f>SUM(U35:U37)</f>
        <v>22716.569999999996</v>
      </c>
      <c r="V44" s="154">
        <f t="shared" ref="V44:AC44" si="110">SUM(V35:V37)</f>
        <v>32207.47700000001</v>
      </c>
      <c r="W44" s="154">
        <f t="shared" si="110"/>
        <v>33482.723000000005</v>
      </c>
      <c r="X44" s="154">
        <f t="shared" si="110"/>
        <v>31539.239999999998</v>
      </c>
      <c r="Y44" s="154">
        <f t="shared" si="110"/>
        <v>26992.701000000008</v>
      </c>
      <c r="Z44" s="154">
        <f t="shared" si="110"/>
        <v>32400.945000000014</v>
      </c>
      <c r="AA44" s="154">
        <f t="shared" si="110"/>
        <v>41484.690999999999</v>
      </c>
      <c r="AB44" s="154">
        <f t="shared" si="110"/>
        <v>42323.071000000004</v>
      </c>
      <c r="AC44" s="154">
        <f t="shared" si="110"/>
        <v>45119.482000000004</v>
      </c>
      <c r="AD44" s="154">
        <f t="shared" ref="AD44:AE44" si="111">SUM(AD35:AD37)</f>
        <v>40657.845000000001</v>
      </c>
      <c r="AE44" s="154">
        <f t="shared" si="111"/>
        <v>50992.937000000005</v>
      </c>
      <c r="AF44" s="119" t="str">
        <f>IF(AF37="","",SUM(AF35:AF37))</f>
        <v/>
      </c>
      <c r="AG44" s="52" t="str">
        <f t="shared" si="76"/>
        <v/>
      </c>
      <c r="AI44" s="125">
        <f t="shared" si="88"/>
        <v>0.48514141421504259</v>
      </c>
      <c r="AJ44" s="157">
        <f t="shared" si="88"/>
        <v>0.48250690351015585</v>
      </c>
      <c r="AK44" s="157">
        <f t="shared" si="100"/>
        <v>0.71563660131674345</v>
      </c>
      <c r="AL44" s="157">
        <f t="shared" si="100"/>
        <v>0.74759552958096576</v>
      </c>
      <c r="AM44" s="157">
        <f t="shared" si="100"/>
        <v>0.49073897124179594</v>
      </c>
      <c r="AN44" s="157">
        <f t="shared" si="100"/>
        <v>0.50403616605767754</v>
      </c>
      <c r="AO44" s="157">
        <f t="shared" si="100"/>
        <v>0.58903831909868365</v>
      </c>
      <c r="AP44" s="157">
        <f t="shared" si="100"/>
        <v>0.62781638402222173</v>
      </c>
      <c r="AQ44" s="157">
        <f t="shared" si="100"/>
        <v>0.80701765682579585</v>
      </c>
      <c r="AR44" s="157">
        <f t="shared" si="100"/>
        <v>0.5141515159687613</v>
      </c>
      <c r="AS44" s="157">
        <f t="shared" si="100"/>
        <v>0.58931982437963137</v>
      </c>
      <c r="AT44" s="157">
        <f t="shared" si="100"/>
        <v>0.59476670304893065</v>
      </c>
      <c r="AU44" s="157">
        <f t="shared" si="101"/>
        <v>0.68741571503583343</v>
      </c>
      <c r="AV44" s="295" t="str">
        <f t="shared" si="106"/>
        <v/>
      </c>
      <c r="AW44" s="52" t="str">
        <f t="shared" si="107"/>
        <v/>
      </c>
      <c r="AY44" s="105"/>
      <c r="AZ44" s="105"/>
    </row>
    <row r="45" spans="1:52" ht="20.100000000000001" customHeight="1" thickBot="1" x14ac:dyDescent="0.3">
      <c r="A45" s="122" t="s">
        <v>88</v>
      </c>
      <c r="B45" s="21">
        <f>SUM(B38:B40)</f>
        <v>471146.59</v>
      </c>
      <c r="C45" s="155">
        <f>SUM(C38:C40)</f>
        <v>425388.7</v>
      </c>
      <c r="D45" s="155">
        <f>IF(D40="","",SUM(D38:D40))</f>
        <v>280686.82</v>
      </c>
      <c r="E45" s="155">
        <f t="shared" ref="E45:O45" si="112">IF(E40="","",SUM(E38:E40))</f>
        <v>486327.5499999997</v>
      </c>
      <c r="F45" s="155">
        <f t="shared" si="112"/>
        <v>616193.31000000029</v>
      </c>
      <c r="G45" s="155">
        <f t="shared" si="112"/>
        <v>416040.10999999987</v>
      </c>
      <c r="H45" s="155">
        <f t="shared" si="112"/>
        <v>460019.91999999993</v>
      </c>
      <c r="I45" s="155">
        <f t="shared" si="112"/>
        <v>456723.05999999982</v>
      </c>
      <c r="J45" s="155">
        <f t="shared" si="112"/>
        <v>688395.02</v>
      </c>
      <c r="K45" s="155">
        <f t="shared" si="112"/>
        <v>739319.47000000044</v>
      </c>
      <c r="L45" s="155">
        <f t="shared" si="112"/>
        <v>696300.05</v>
      </c>
      <c r="M45" s="155">
        <f t="shared" ref="M45:N45" si="113">IF(M40="","",SUM(M38:M40))</f>
        <v>681072.12000000011</v>
      </c>
      <c r="N45" s="155">
        <f t="shared" si="113"/>
        <v>714737.77999999968</v>
      </c>
      <c r="O45" s="123" t="str">
        <f t="shared" si="112"/>
        <v/>
      </c>
      <c r="P45" s="55" t="str">
        <f t="shared" si="75"/>
        <v/>
      </c>
      <c r="R45" s="110" t="s">
        <v>88</v>
      </c>
      <c r="S45" s="21">
        <f>SUM(S38:S40)</f>
        <v>25975.465999999993</v>
      </c>
      <c r="T45" s="155">
        <f>SUM(T38:T40)</f>
        <v>24593.887999999999</v>
      </c>
      <c r="U45" s="155">
        <f>IF(U40="","",SUM(U38:U40))</f>
        <v>25647.103000000003</v>
      </c>
      <c r="V45" s="155">
        <f t="shared" ref="V45:AF45" si="114">IF(V40="","",SUM(V38:V40))</f>
        <v>34113.160000000003</v>
      </c>
      <c r="W45" s="155">
        <f t="shared" si="114"/>
        <v>38028.200000000004</v>
      </c>
      <c r="X45" s="155">
        <f t="shared" si="114"/>
        <v>28182.603000000003</v>
      </c>
      <c r="Y45" s="155">
        <f t="shared" si="114"/>
        <v>32795.233999999997</v>
      </c>
      <c r="Z45" s="155">
        <f t="shared" si="114"/>
        <v>38893.22</v>
      </c>
      <c r="AA45" s="155">
        <f t="shared" si="114"/>
        <v>47841.637999999999</v>
      </c>
      <c r="AB45" s="155">
        <f t="shared" si="114"/>
        <v>49159.678</v>
      </c>
      <c r="AC45" s="155">
        <f t="shared" si="114"/>
        <v>42889.164000000004</v>
      </c>
      <c r="AD45" s="155">
        <f t="shared" ref="AD45:AE45" si="115">IF(AD40="","",SUM(AD38:AD40))</f>
        <v>46697.127000000022</v>
      </c>
      <c r="AE45" s="155">
        <f t="shared" si="115"/>
        <v>50987.096999999994</v>
      </c>
      <c r="AF45" s="123" t="str">
        <f t="shared" si="114"/>
        <v/>
      </c>
      <c r="AG45" s="55" t="str">
        <f t="shared" si="76"/>
        <v/>
      </c>
      <c r="AI45" s="126">
        <f t="shared" si="88"/>
        <v>0.5513245039086454</v>
      </c>
      <c r="AJ45" s="158">
        <f t="shared" si="88"/>
        <v>0.5781509475921669</v>
      </c>
      <c r="AK45" s="158">
        <f t="shared" ref="AK45:AT45" si="116">IF(U40="","",(U45/D45)*10)</f>
        <v>0.91372665805968378</v>
      </c>
      <c r="AL45" s="158">
        <f t="shared" si="116"/>
        <v>0.70144411929778661</v>
      </c>
      <c r="AM45" s="158">
        <f t="shared" si="116"/>
        <v>0.61714723907015456</v>
      </c>
      <c r="AN45" s="158">
        <f t="shared" si="116"/>
        <v>0.67740110442716717</v>
      </c>
      <c r="AO45" s="158">
        <f t="shared" si="116"/>
        <v>0.7129089975060211</v>
      </c>
      <c r="AP45" s="158">
        <f t="shared" si="116"/>
        <v>0.85157119064669118</v>
      </c>
      <c r="AQ45" s="158">
        <f t="shared" si="116"/>
        <v>0.69497362139545982</v>
      </c>
      <c r="AR45" s="158">
        <f t="shared" si="116"/>
        <v>0.66493146731277042</v>
      </c>
      <c r="AS45" s="158">
        <f t="shared" si="116"/>
        <v>0.61595807726855689</v>
      </c>
      <c r="AT45" s="158">
        <f t="shared" si="116"/>
        <v>0.68564144132048765</v>
      </c>
      <c r="AU45" s="158">
        <f>IF(AE40="","",(AE45/N45)*10)</f>
        <v>0.71336787318000761</v>
      </c>
      <c r="AV45" s="310" t="str">
        <f t="shared" si="106"/>
        <v/>
      </c>
      <c r="AW45" s="55" t="str">
        <f t="shared" si="91"/>
        <v/>
      </c>
      <c r="AY45" s="105"/>
      <c r="AZ45" s="105"/>
    </row>
    <row r="46" spans="1:52" x14ac:dyDescent="0.25"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Y46" s="105"/>
      <c r="AZ46" s="105"/>
    </row>
    <row r="47" spans="1:52" ht="15.75" thickBot="1" x14ac:dyDescent="0.3">
      <c r="P47" s="205" t="s">
        <v>1</v>
      </c>
      <c r="AG47" s="287">
        <v>1000</v>
      </c>
      <c r="AW47" s="287" t="s">
        <v>47</v>
      </c>
      <c r="AY47" s="105"/>
      <c r="AZ47" s="105"/>
    </row>
    <row r="48" spans="1:52" ht="20.100000000000001" customHeight="1" x14ac:dyDescent="0.25">
      <c r="A48" s="337" t="s">
        <v>15</v>
      </c>
      <c r="B48" s="339" t="s">
        <v>71</v>
      </c>
      <c r="C48" s="333"/>
      <c r="D48" s="333"/>
      <c r="E48" s="333"/>
      <c r="F48" s="333"/>
      <c r="G48" s="333"/>
      <c r="H48" s="333"/>
      <c r="I48" s="333"/>
      <c r="J48" s="333"/>
      <c r="K48" s="333"/>
      <c r="L48" s="333"/>
      <c r="M48" s="333"/>
      <c r="N48" s="333"/>
      <c r="O48" s="334"/>
      <c r="P48" s="342" t="str">
        <f>P26</f>
        <v>D       2023/2022</v>
      </c>
      <c r="R48" s="340" t="s">
        <v>3</v>
      </c>
      <c r="S48" s="332" t="s">
        <v>71</v>
      </c>
      <c r="T48" s="333"/>
      <c r="U48" s="333"/>
      <c r="V48" s="333"/>
      <c r="W48" s="333"/>
      <c r="X48" s="333"/>
      <c r="Y48" s="333"/>
      <c r="Z48" s="333"/>
      <c r="AA48" s="333"/>
      <c r="AB48" s="333"/>
      <c r="AC48" s="333"/>
      <c r="AD48" s="333"/>
      <c r="AE48" s="333"/>
      <c r="AF48" s="334"/>
      <c r="AG48" s="342" t="str">
        <f>P48</f>
        <v>D       2023/2022</v>
      </c>
      <c r="AI48" s="332" t="s">
        <v>71</v>
      </c>
      <c r="AJ48" s="333"/>
      <c r="AK48" s="333"/>
      <c r="AL48" s="333"/>
      <c r="AM48" s="333"/>
      <c r="AN48" s="333"/>
      <c r="AO48" s="333"/>
      <c r="AP48" s="333"/>
      <c r="AQ48" s="333"/>
      <c r="AR48" s="333"/>
      <c r="AS48" s="333"/>
      <c r="AT48" s="333"/>
      <c r="AU48" s="333"/>
      <c r="AV48" s="334"/>
      <c r="AW48" s="342" t="str">
        <f>AG48</f>
        <v>D       2023/2022</v>
      </c>
      <c r="AY48" s="105"/>
      <c r="AZ48" s="105"/>
    </row>
    <row r="49" spans="1:52" ht="20.100000000000001" customHeight="1" thickBot="1" x14ac:dyDescent="0.3">
      <c r="A49" s="338"/>
      <c r="B49" s="99">
        <v>2010</v>
      </c>
      <c r="C49" s="135">
        <v>2011</v>
      </c>
      <c r="D49" s="135">
        <v>2012</v>
      </c>
      <c r="E49" s="135">
        <v>2013</v>
      </c>
      <c r="F49" s="135">
        <v>2014</v>
      </c>
      <c r="G49" s="135">
        <v>2015</v>
      </c>
      <c r="H49" s="135">
        <v>2016</v>
      </c>
      <c r="I49" s="135">
        <v>2017</v>
      </c>
      <c r="J49" s="135">
        <v>2018</v>
      </c>
      <c r="K49" s="135">
        <v>2019</v>
      </c>
      <c r="L49" s="135">
        <v>2020</v>
      </c>
      <c r="M49" s="135">
        <v>2021</v>
      </c>
      <c r="N49" s="135">
        <v>2022</v>
      </c>
      <c r="O49" s="133">
        <v>2023</v>
      </c>
      <c r="P49" s="343"/>
      <c r="R49" s="341"/>
      <c r="S49" s="25">
        <v>2010</v>
      </c>
      <c r="T49" s="135">
        <v>2011</v>
      </c>
      <c r="U49" s="135">
        <v>2012</v>
      </c>
      <c r="V49" s="135">
        <v>2013</v>
      </c>
      <c r="W49" s="135">
        <v>2014</v>
      </c>
      <c r="X49" s="135">
        <v>2015</v>
      </c>
      <c r="Y49" s="135">
        <v>2016</v>
      </c>
      <c r="Z49" s="135">
        <v>2017</v>
      </c>
      <c r="AA49" s="135">
        <v>2018</v>
      </c>
      <c r="AB49" s="135">
        <v>2019</v>
      </c>
      <c r="AC49" s="135">
        <v>2020</v>
      </c>
      <c r="AD49" s="135">
        <v>2021</v>
      </c>
      <c r="AE49" s="135">
        <v>2022</v>
      </c>
      <c r="AF49" s="133">
        <v>2023</v>
      </c>
      <c r="AG49" s="343"/>
      <c r="AI49" s="25">
        <v>2010</v>
      </c>
      <c r="AJ49" s="135">
        <v>2011</v>
      </c>
      <c r="AK49" s="135">
        <v>2012</v>
      </c>
      <c r="AL49" s="135">
        <v>2013</v>
      </c>
      <c r="AM49" s="135">
        <v>2014</v>
      </c>
      <c r="AN49" s="135">
        <v>2015</v>
      </c>
      <c r="AO49" s="135">
        <v>2016</v>
      </c>
      <c r="AP49" s="135">
        <v>2017</v>
      </c>
      <c r="AQ49" s="265">
        <v>2018</v>
      </c>
      <c r="AR49" s="135">
        <v>2019</v>
      </c>
      <c r="AS49" s="135">
        <v>2020</v>
      </c>
      <c r="AT49" s="176">
        <v>2021</v>
      </c>
      <c r="AU49" s="135">
        <v>2022</v>
      </c>
      <c r="AV49" s="266">
        <v>2023</v>
      </c>
      <c r="AW49" s="343"/>
      <c r="AY49" s="105"/>
      <c r="AZ49" s="105"/>
    </row>
    <row r="50" spans="1:52" ht="3" customHeight="1" thickBot="1" x14ac:dyDescent="0.3">
      <c r="A50" s="289" t="s">
        <v>90</v>
      </c>
      <c r="B50" s="291"/>
      <c r="C50" s="291"/>
      <c r="D50" s="291"/>
      <c r="E50" s="291"/>
      <c r="F50" s="291"/>
      <c r="G50" s="291"/>
      <c r="H50" s="291"/>
      <c r="I50" s="291"/>
      <c r="J50" s="291"/>
      <c r="K50" s="291"/>
      <c r="L50" s="291"/>
      <c r="M50" s="291"/>
      <c r="N50" s="291"/>
      <c r="O50" s="291"/>
      <c r="P50" s="292"/>
      <c r="R50" s="289"/>
      <c r="S50" s="291">
        <v>2010</v>
      </c>
      <c r="T50" s="291">
        <v>2011</v>
      </c>
      <c r="U50" s="291">
        <v>2012</v>
      </c>
      <c r="V50" s="291"/>
      <c r="W50" s="291"/>
      <c r="X50" s="291"/>
      <c r="Y50" s="291"/>
      <c r="Z50" s="291"/>
      <c r="AA50" s="291"/>
      <c r="AB50" s="291"/>
      <c r="AC50" s="291"/>
      <c r="AD50" s="291"/>
      <c r="AE50" s="291"/>
      <c r="AF50" s="291"/>
      <c r="AG50" s="292"/>
      <c r="AI50" s="288"/>
      <c r="AJ50" s="288"/>
      <c r="AK50" s="288"/>
      <c r="AL50" s="288"/>
      <c r="AM50" s="288"/>
      <c r="AN50" s="288"/>
      <c r="AO50" s="288"/>
      <c r="AP50" s="288"/>
      <c r="AQ50" s="288"/>
      <c r="AR50" s="288"/>
      <c r="AS50" s="288"/>
      <c r="AT50" s="288"/>
      <c r="AU50" s="288"/>
      <c r="AV50" s="288"/>
      <c r="AW50" s="290"/>
      <c r="AY50" s="105"/>
      <c r="AZ50" s="105"/>
    </row>
    <row r="51" spans="1:52" ht="20.100000000000001" customHeight="1" x14ac:dyDescent="0.25">
      <c r="A51" s="120" t="s">
        <v>73</v>
      </c>
      <c r="B51" s="39">
        <v>95.28</v>
      </c>
      <c r="C51" s="153">
        <v>512.16999999999996</v>
      </c>
      <c r="D51" s="153">
        <v>329.39</v>
      </c>
      <c r="E51" s="153">
        <v>1097.1199999999999</v>
      </c>
      <c r="F51" s="153">
        <v>359.98</v>
      </c>
      <c r="G51" s="153">
        <v>186.74000000000004</v>
      </c>
      <c r="H51" s="153">
        <v>103.10999999999999</v>
      </c>
      <c r="I51" s="153">
        <v>197.02</v>
      </c>
      <c r="J51" s="153">
        <v>149.85</v>
      </c>
      <c r="K51" s="153">
        <v>70.15000000000002</v>
      </c>
      <c r="L51" s="153">
        <v>335.65</v>
      </c>
      <c r="M51" s="153">
        <v>46</v>
      </c>
      <c r="N51" s="153">
        <v>160.4800000000001</v>
      </c>
      <c r="O51" s="112">
        <v>206.79</v>
      </c>
      <c r="P51" s="61">
        <f>IF(O51="","",(O51-N51)/N51)</f>
        <v>0.28857178464606092</v>
      </c>
      <c r="R51" s="109" t="s">
        <v>73</v>
      </c>
      <c r="S51" s="39">
        <v>29.815000000000005</v>
      </c>
      <c r="T51" s="153">
        <v>149.20400000000001</v>
      </c>
      <c r="U51" s="153">
        <v>122.17799999999998</v>
      </c>
      <c r="V51" s="153">
        <v>109.56100000000001</v>
      </c>
      <c r="W51" s="153">
        <v>97.120999999999995</v>
      </c>
      <c r="X51" s="153">
        <v>99.907999999999987</v>
      </c>
      <c r="Y51" s="153">
        <v>68.53</v>
      </c>
      <c r="Z51" s="153">
        <v>118.282</v>
      </c>
      <c r="AA51" s="153">
        <v>104.797</v>
      </c>
      <c r="AB51" s="153">
        <v>234.49399999999994</v>
      </c>
      <c r="AC51" s="153">
        <v>210.21299999999997</v>
      </c>
      <c r="AD51" s="153">
        <v>40.800000000000004</v>
      </c>
      <c r="AE51" s="153">
        <v>115.21899999999997</v>
      </c>
      <c r="AF51" s="112">
        <v>180.49199999999996</v>
      </c>
      <c r="AG51" s="61">
        <f>IF(AF51="","",(AF51-AE51)/AE51)</f>
        <v>0.56651246756177376</v>
      </c>
      <c r="AI51" s="124">
        <f t="shared" ref="AI51:AI60" si="117">(S51/B51)*10</f>
        <v>3.1291981528127626</v>
      </c>
      <c r="AJ51" s="156">
        <f t="shared" ref="AJ51:AJ60" si="118">(T51/C51)*10</f>
        <v>2.9131733604076775</v>
      </c>
      <c r="AK51" s="156">
        <f t="shared" ref="AK51:AK60" si="119">(U51/D51)*10</f>
        <v>3.7092200734691394</v>
      </c>
      <c r="AL51" s="156">
        <f t="shared" ref="AL51:AL60" si="120">(V51/E51)*10</f>
        <v>0.99862366924310941</v>
      </c>
      <c r="AM51" s="156">
        <f t="shared" ref="AM51:AM60" si="121">(W51/F51)*10</f>
        <v>2.6979554419689982</v>
      </c>
      <c r="AN51" s="156">
        <f t="shared" ref="AN51:AN60" si="122">(X51/G51)*10</f>
        <v>5.3501124558209252</v>
      </c>
      <c r="AO51" s="156">
        <f t="shared" ref="AO51:AO60" si="123">(Y51/H51)*10</f>
        <v>6.6463000678886637</v>
      </c>
      <c r="AP51" s="156">
        <f t="shared" ref="AP51:AP60" si="124">(Z51/I51)*10</f>
        <v>6.0035529387879389</v>
      </c>
      <c r="AQ51" s="156">
        <f t="shared" ref="AQ51:AQ60" si="125">(AA51/J51)*10</f>
        <v>6.99346012679346</v>
      </c>
      <c r="AR51" s="156">
        <f t="shared" ref="AR51:AR60" si="126">(AB51/K51)*10</f>
        <v>33.427512473271541</v>
      </c>
      <c r="AS51" s="156">
        <f t="shared" ref="AS51:AS60" si="127">(AC51/L51)*10</f>
        <v>6.2628631014449567</v>
      </c>
      <c r="AT51" s="156">
        <f t="shared" ref="AT51:AT60" si="128">(AD51/M51)*10</f>
        <v>8.8695652173913047</v>
      </c>
      <c r="AU51" s="156">
        <f t="shared" ref="AU51:AU60" si="129">(AE51/N51)*10</f>
        <v>7.1796485543369828</v>
      </c>
      <c r="AV51" s="156">
        <f>(AF51/O51)*10</f>
        <v>8.7282750616567526</v>
      </c>
      <c r="AW51" s="61">
        <f t="shared" ref="AW51:AW56" si="130">IF(AV51="","",(AV51-AU51)/AU51)</f>
        <v>0.21569670097351729</v>
      </c>
      <c r="AY51" s="105"/>
      <c r="AZ51" s="105"/>
    </row>
    <row r="52" spans="1:52" ht="20.100000000000001" customHeight="1" x14ac:dyDescent="0.25">
      <c r="A52" s="121" t="s">
        <v>74</v>
      </c>
      <c r="B52" s="19">
        <v>321.11</v>
      </c>
      <c r="C52" s="154">
        <v>100.60000000000001</v>
      </c>
      <c r="D52" s="154">
        <v>100.41000000000001</v>
      </c>
      <c r="E52" s="154">
        <v>382.40000000000003</v>
      </c>
      <c r="F52" s="154">
        <v>109.25</v>
      </c>
      <c r="G52" s="154">
        <v>49.88</v>
      </c>
      <c r="H52" s="154">
        <v>109.05999999999999</v>
      </c>
      <c r="I52" s="154">
        <v>459.19</v>
      </c>
      <c r="J52" s="154">
        <v>210.03</v>
      </c>
      <c r="K52" s="154">
        <v>217.20000000000002</v>
      </c>
      <c r="L52" s="154">
        <v>194.14</v>
      </c>
      <c r="M52" s="154">
        <v>91.45</v>
      </c>
      <c r="N52" s="154">
        <v>358.54999999999973</v>
      </c>
      <c r="O52" s="119"/>
      <c r="P52" s="52" t="str">
        <f t="shared" ref="P52:P67" si="131">IF(O52="","",(O52-N52)/N52)</f>
        <v/>
      </c>
      <c r="R52" s="109" t="s">
        <v>74</v>
      </c>
      <c r="S52" s="19">
        <v>106.98100000000001</v>
      </c>
      <c r="T52" s="154">
        <v>32.087000000000003</v>
      </c>
      <c r="U52" s="154">
        <v>68.099000000000004</v>
      </c>
      <c r="V52" s="154">
        <v>95.572999999999993</v>
      </c>
      <c r="W52" s="154">
        <v>79.214999999999989</v>
      </c>
      <c r="X52" s="154">
        <v>14.875999999999999</v>
      </c>
      <c r="Y52" s="154">
        <v>102.047</v>
      </c>
      <c r="Z52" s="154">
        <v>223.39400000000003</v>
      </c>
      <c r="AA52" s="154">
        <v>153.98099999999999</v>
      </c>
      <c r="AB52" s="154">
        <v>117.78500000000003</v>
      </c>
      <c r="AC52" s="154">
        <v>729.51499999999999</v>
      </c>
      <c r="AD52" s="154">
        <v>150.46800000000002</v>
      </c>
      <c r="AE52" s="154">
        <v>405.61700000000002</v>
      </c>
      <c r="AF52" s="119"/>
      <c r="AG52" s="52" t="str">
        <f t="shared" ref="AG52:AG64" si="132">IF(AF52="","",(AF52-AE52)/AE52)</f>
        <v/>
      </c>
      <c r="AI52" s="125">
        <f t="shared" si="117"/>
        <v>3.3315997633209804</v>
      </c>
      <c r="AJ52" s="157">
        <f t="shared" si="118"/>
        <v>3.1895626242544735</v>
      </c>
      <c r="AK52" s="157">
        <f t="shared" si="119"/>
        <v>6.7820934169903389</v>
      </c>
      <c r="AL52" s="157">
        <f t="shared" si="120"/>
        <v>2.4992939330543926</v>
      </c>
      <c r="AM52" s="157">
        <f t="shared" si="121"/>
        <v>7.2508009153318067</v>
      </c>
      <c r="AN52" s="157">
        <f t="shared" si="122"/>
        <v>2.9823576583801121</v>
      </c>
      <c r="AO52" s="157">
        <f t="shared" si="123"/>
        <v>9.3569594718503577</v>
      </c>
      <c r="AP52" s="157">
        <f t="shared" si="124"/>
        <v>4.8649578605805885</v>
      </c>
      <c r="AQ52" s="157">
        <f t="shared" si="125"/>
        <v>7.3313812312526778</v>
      </c>
      <c r="AR52" s="157">
        <f t="shared" si="126"/>
        <v>5.4228821362799273</v>
      </c>
      <c r="AS52" s="157">
        <f t="shared" si="127"/>
        <v>37.576748738024108</v>
      </c>
      <c r="AT52" s="157">
        <f t="shared" si="128"/>
        <v>16.45358119190815</v>
      </c>
      <c r="AU52" s="157">
        <f t="shared" si="129"/>
        <v>11.312703946450993</v>
      </c>
      <c r="AV52" s="295" t="str">
        <f>IF(AF52="","",(AF52/O52)*10)</f>
        <v/>
      </c>
      <c r="AW52" s="52" t="str">
        <f t="shared" si="130"/>
        <v/>
      </c>
      <c r="AY52" s="105"/>
      <c r="AZ52" s="105"/>
    </row>
    <row r="53" spans="1:52" ht="20.100000000000001" customHeight="1" x14ac:dyDescent="0.25">
      <c r="A53" s="121" t="s">
        <v>75</v>
      </c>
      <c r="B53" s="19">
        <v>94.44</v>
      </c>
      <c r="C53" s="154">
        <v>412.02000000000004</v>
      </c>
      <c r="D53" s="154">
        <v>20.839999999999996</v>
      </c>
      <c r="E53" s="154">
        <v>99.119999999999976</v>
      </c>
      <c r="F53" s="154">
        <v>153.96</v>
      </c>
      <c r="G53" s="154">
        <v>19.999999999999996</v>
      </c>
      <c r="H53" s="154">
        <v>65.94</v>
      </c>
      <c r="I53" s="154">
        <v>25.840000000000003</v>
      </c>
      <c r="J53" s="154">
        <v>3.52</v>
      </c>
      <c r="K53" s="154">
        <v>37.489999999999995</v>
      </c>
      <c r="L53" s="154">
        <v>136.80000000000004</v>
      </c>
      <c r="M53" s="154">
        <v>285.66999999999996</v>
      </c>
      <c r="N53" s="154">
        <v>99.779999999999973</v>
      </c>
      <c r="O53" s="119"/>
      <c r="P53" s="52" t="str">
        <f t="shared" si="131"/>
        <v/>
      </c>
      <c r="R53" s="109" t="s">
        <v>75</v>
      </c>
      <c r="S53" s="19">
        <v>39.945</v>
      </c>
      <c r="T53" s="154">
        <v>210.15600000000001</v>
      </c>
      <c r="U53" s="154">
        <v>21.706999999999997</v>
      </c>
      <c r="V53" s="154">
        <v>27.781999999999996</v>
      </c>
      <c r="W53" s="154">
        <v>90.24</v>
      </c>
      <c r="X53" s="154">
        <v>14.796000000000001</v>
      </c>
      <c r="Y53" s="154">
        <v>59.37299999999999</v>
      </c>
      <c r="Z53" s="154">
        <v>51.395000000000003</v>
      </c>
      <c r="AA53" s="154">
        <v>48.673000000000002</v>
      </c>
      <c r="AB53" s="154">
        <v>73.152999999999977</v>
      </c>
      <c r="AC53" s="154">
        <v>92.289999999999978</v>
      </c>
      <c r="AD53" s="154">
        <v>189.25800000000004</v>
      </c>
      <c r="AE53" s="154">
        <v>111.53900000000003</v>
      </c>
      <c r="AF53" s="119"/>
      <c r="AG53" s="52" t="str">
        <f t="shared" si="132"/>
        <v/>
      </c>
      <c r="AI53" s="125">
        <f t="shared" si="117"/>
        <v>4.2296696315120714</v>
      </c>
      <c r="AJ53" s="157">
        <f t="shared" si="118"/>
        <v>5.1006261831949908</v>
      </c>
      <c r="AK53" s="157">
        <f t="shared" si="119"/>
        <v>10.416026871401151</v>
      </c>
      <c r="AL53" s="157">
        <f t="shared" si="120"/>
        <v>2.8028652138821637</v>
      </c>
      <c r="AM53" s="157">
        <f t="shared" si="121"/>
        <v>5.8612626656274349</v>
      </c>
      <c r="AN53" s="157">
        <f t="shared" si="122"/>
        <v>7.3980000000000024</v>
      </c>
      <c r="AO53" s="157">
        <f t="shared" si="123"/>
        <v>9.0040946314831647</v>
      </c>
      <c r="AP53" s="157">
        <f t="shared" si="124"/>
        <v>19.889705882352938</v>
      </c>
      <c r="AQ53" s="157">
        <f t="shared" si="125"/>
        <v>138.27556818181819</v>
      </c>
      <c r="AR53" s="157">
        <f t="shared" si="126"/>
        <v>19.512670045345423</v>
      </c>
      <c r="AS53" s="157">
        <f t="shared" si="127"/>
        <v>6.7463450292397624</v>
      </c>
      <c r="AT53" s="157">
        <f t="shared" si="128"/>
        <v>6.6250568838169945</v>
      </c>
      <c r="AU53" s="157">
        <f t="shared" si="129"/>
        <v>11.178492683904595</v>
      </c>
      <c r="AV53" s="295" t="str">
        <f t="shared" ref="AV53:AV62" si="133">IF(AF53="","",(AF53/O53)*10)</f>
        <v/>
      </c>
      <c r="AW53" s="52" t="str">
        <f t="shared" si="130"/>
        <v/>
      </c>
      <c r="AY53" s="105"/>
      <c r="AZ53" s="105"/>
    </row>
    <row r="54" spans="1:52" ht="20.100000000000001" customHeight="1" x14ac:dyDescent="0.25">
      <c r="A54" s="121" t="s">
        <v>76</v>
      </c>
      <c r="B54" s="19">
        <v>449.70000000000005</v>
      </c>
      <c r="C54" s="154">
        <v>201.03000000000003</v>
      </c>
      <c r="D54" s="154">
        <v>32.190000000000005</v>
      </c>
      <c r="E54" s="154">
        <v>433.89999999999986</v>
      </c>
      <c r="F54" s="154">
        <v>116.07000000000001</v>
      </c>
      <c r="G54" s="154">
        <v>102.54</v>
      </c>
      <c r="H54" s="154">
        <v>105.56000000000002</v>
      </c>
      <c r="I54" s="154">
        <v>10.379999999999999</v>
      </c>
      <c r="J54" s="154">
        <v>20.22</v>
      </c>
      <c r="K54" s="154">
        <v>269.05999999999989</v>
      </c>
      <c r="L54" s="154">
        <v>11.549999999999999</v>
      </c>
      <c r="M54" s="154">
        <v>228.90000000000006</v>
      </c>
      <c r="N54" s="154">
        <v>81.14</v>
      </c>
      <c r="O54" s="119"/>
      <c r="P54" s="52" t="str">
        <f t="shared" si="131"/>
        <v/>
      </c>
      <c r="R54" s="109" t="s">
        <v>76</v>
      </c>
      <c r="S54" s="19">
        <v>85.614000000000019</v>
      </c>
      <c r="T54" s="154">
        <v>92.996999999999986</v>
      </c>
      <c r="U54" s="154">
        <v>30.552</v>
      </c>
      <c r="V54" s="154">
        <v>154.78400000000005</v>
      </c>
      <c r="W54" s="154">
        <v>82.786999999999978</v>
      </c>
      <c r="X54" s="154">
        <v>74.756</v>
      </c>
      <c r="Y54" s="154">
        <v>80.057000000000002</v>
      </c>
      <c r="Z54" s="154">
        <v>55.018000000000008</v>
      </c>
      <c r="AA54" s="154">
        <v>24.623000000000001</v>
      </c>
      <c r="AB54" s="154">
        <v>122.39999999999998</v>
      </c>
      <c r="AC54" s="154">
        <v>30.440999999999995</v>
      </c>
      <c r="AD54" s="154">
        <v>199.78800000000004</v>
      </c>
      <c r="AE54" s="154">
        <v>163.68800000000005</v>
      </c>
      <c r="AF54" s="119"/>
      <c r="AG54" s="52" t="str">
        <f t="shared" si="132"/>
        <v/>
      </c>
      <c r="AI54" s="125">
        <f t="shared" si="117"/>
        <v>1.9038025350233492</v>
      </c>
      <c r="AJ54" s="157">
        <f t="shared" si="118"/>
        <v>4.6260259662736889</v>
      </c>
      <c r="AK54" s="157">
        <f t="shared" si="119"/>
        <v>9.4911463187325236</v>
      </c>
      <c r="AL54" s="157">
        <f t="shared" si="120"/>
        <v>3.5672735653376373</v>
      </c>
      <c r="AM54" s="157">
        <f t="shared" si="121"/>
        <v>7.1325062462307205</v>
      </c>
      <c r="AN54" s="157">
        <f t="shared" si="122"/>
        <v>7.2904232494636236</v>
      </c>
      <c r="AO54" s="157">
        <f t="shared" si="123"/>
        <v>7.5840280409245917</v>
      </c>
      <c r="AP54" s="157">
        <f t="shared" si="124"/>
        <v>53.003853564547221</v>
      </c>
      <c r="AQ54" s="157">
        <f t="shared" si="125"/>
        <v>12.177546983184966</v>
      </c>
      <c r="AR54" s="157">
        <f t="shared" si="126"/>
        <v>4.5491711885824735</v>
      </c>
      <c r="AS54" s="157">
        <f t="shared" si="127"/>
        <v>26.355844155844153</v>
      </c>
      <c r="AT54" s="157">
        <f t="shared" si="128"/>
        <v>8.7281782437745736</v>
      </c>
      <c r="AU54" s="157">
        <f t="shared" si="129"/>
        <v>20.173527236874541</v>
      </c>
      <c r="AV54" s="295" t="str">
        <f t="shared" si="133"/>
        <v/>
      </c>
      <c r="AW54" s="52" t="str">
        <f t="shared" si="130"/>
        <v/>
      </c>
      <c r="AY54" s="105"/>
      <c r="AZ54" s="105"/>
    </row>
    <row r="55" spans="1:52" ht="20.100000000000001" customHeight="1" x14ac:dyDescent="0.25">
      <c r="A55" s="121" t="s">
        <v>77</v>
      </c>
      <c r="B55" s="19">
        <v>115.13000000000001</v>
      </c>
      <c r="C55" s="154">
        <v>87.89</v>
      </c>
      <c r="D55" s="154">
        <v>385.15999999999991</v>
      </c>
      <c r="E55" s="154">
        <v>4.24</v>
      </c>
      <c r="F55" s="154">
        <v>1094.3</v>
      </c>
      <c r="G55" s="154">
        <v>355.73999999999995</v>
      </c>
      <c r="H55" s="154">
        <v>257.62</v>
      </c>
      <c r="I55" s="154">
        <v>23.620000000000005</v>
      </c>
      <c r="J55" s="154">
        <v>291.12</v>
      </c>
      <c r="K55" s="154">
        <v>420.21999999999991</v>
      </c>
      <c r="L55" s="154">
        <v>106.44999999999997</v>
      </c>
      <c r="M55" s="154">
        <v>276.82999999999993</v>
      </c>
      <c r="N55" s="154">
        <v>511.11999999999989</v>
      </c>
      <c r="O55" s="119"/>
      <c r="P55" s="52" t="str">
        <f t="shared" si="131"/>
        <v/>
      </c>
      <c r="R55" s="109" t="s">
        <v>77</v>
      </c>
      <c r="S55" s="19">
        <v>36.316000000000003</v>
      </c>
      <c r="T55" s="154">
        <v>16.928000000000001</v>
      </c>
      <c r="U55" s="154">
        <v>146.25000000000003</v>
      </c>
      <c r="V55" s="154">
        <v>10.174000000000001</v>
      </c>
      <c r="W55" s="154">
        <v>189.64499999999995</v>
      </c>
      <c r="X55" s="154">
        <v>141.92499999999998</v>
      </c>
      <c r="Y55" s="154">
        <v>147.154</v>
      </c>
      <c r="Z55" s="154">
        <v>82.36399999999999</v>
      </c>
      <c r="AA55" s="154">
        <v>196.86600000000001</v>
      </c>
      <c r="AB55" s="154">
        <v>168.61099999999996</v>
      </c>
      <c r="AC55" s="154">
        <v>50.588999999999999</v>
      </c>
      <c r="AD55" s="154">
        <v>769.01500000000044</v>
      </c>
      <c r="AE55" s="154">
        <v>338.37599999999992</v>
      </c>
      <c r="AF55" s="119"/>
      <c r="AG55" s="52" t="str">
        <f t="shared" si="132"/>
        <v/>
      </c>
      <c r="AI55" s="125">
        <f t="shared" si="117"/>
        <v>3.1543472596195605</v>
      </c>
      <c r="AJ55" s="157">
        <f t="shared" si="118"/>
        <v>1.9260439185345319</v>
      </c>
      <c r="AK55" s="157">
        <f t="shared" si="119"/>
        <v>3.7971232734448042</v>
      </c>
      <c r="AL55" s="157">
        <f t="shared" si="120"/>
        <v>23.995283018867926</v>
      </c>
      <c r="AM55" s="157">
        <f t="shared" si="121"/>
        <v>1.7330256785159459</v>
      </c>
      <c r="AN55" s="157">
        <f t="shared" si="122"/>
        <v>3.9895710350255804</v>
      </c>
      <c r="AO55" s="157">
        <f t="shared" si="123"/>
        <v>5.7120565173511375</v>
      </c>
      <c r="AP55" s="157">
        <f t="shared" si="124"/>
        <v>34.870448772226915</v>
      </c>
      <c r="AQ55" s="157">
        <f t="shared" si="125"/>
        <v>6.7623660346248968</v>
      </c>
      <c r="AR55" s="157">
        <f t="shared" si="126"/>
        <v>4.0124458616914946</v>
      </c>
      <c r="AS55" s="157">
        <f t="shared" si="127"/>
        <v>4.7523720056364498</v>
      </c>
      <c r="AT55" s="157">
        <f t="shared" si="128"/>
        <v>27.779323050247466</v>
      </c>
      <c r="AU55" s="157">
        <f t="shared" si="129"/>
        <v>6.6202848646110501</v>
      </c>
      <c r="AV55" s="295" t="str">
        <f t="shared" si="133"/>
        <v/>
      </c>
      <c r="AW55" s="52" t="str">
        <f t="shared" si="130"/>
        <v/>
      </c>
      <c r="AY55" s="105"/>
      <c r="AZ55" s="105"/>
    </row>
    <row r="56" spans="1:52" ht="20.100000000000001" customHeight="1" x14ac:dyDescent="0.25">
      <c r="A56" s="121" t="s">
        <v>78</v>
      </c>
      <c r="B56" s="19">
        <v>87.69</v>
      </c>
      <c r="C56" s="154">
        <v>193.86</v>
      </c>
      <c r="D56" s="154">
        <v>760.19999999999993</v>
      </c>
      <c r="E56" s="154">
        <v>201.37000000000003</v>
      </c>
      <c r="F56" s="154">
        <v>0.83</v>
      </c>
      <c r="G56" s="154">
        <v>312.90000000000003</v>
      </c>
      <c r="H56" s="154">
        <v>805.90999999999985</v>
      </c>
      <c r="I56" s="154">
        <v>97.779999999999973</v>
      </c>
      <c r="J56" s="154">
        <v>379.49</v>
      </c>
      <c r="K56" s="154">
        <v>205.07999999999998</v>
      </c>
      <c r="L56" s="154">
        <v>75.45999999999998</v>
      </c>
      <c r="M56" s="154">
        <v>81.010000000000019</v>
      </c>
      <c r="N56" s="154">
        <v>130.5</v>
      </c>
      <c r="O56" s="119"/>
      <c r="P56" s="52" t="str">
        <f t="shared" si="131"/>
        <v/>
      </c>
      <c r="R56" s="109" t="s">
        <v>78</v>
      </c>
      <c r="S56" s="19">
        <v>50.512</v>
      </c>
      <c r="T56" s="154">
        <v>76.984999999999985</v>
      </c>
      <c r="U56" s="154">
        <v>140.74100000000001</v>
      </c>
      <c r="V56" s="154">
        <v>108.19399999999999</v>
      </c>
      <c r="W56" s="154">
        <v>2.327</v>
      </c>
      <c r="X56" s="154">
        <v>108.241</v>
      </c>
      <c r="Y56" s="154">
        <v>89.242999999999995</v>
      </c>
      <c r="Z56" s="154">
        <v>81.237000000000023</v>
      </c>
      <c r="AA56" s="154">
        <v>251.595</v>
      </c>
      <c r="AB56" s="154">
        <v>116.065</v>
      </c>
      <c r="AC56" s="154">
        <v>70.181000000000012</v>
      </c>
      <c r="AD56" s="154">
        <v>156.5320000000001</v>
      </c>
      <c r="AE56" s="154">
        <v>264.11100000000016</v>
      </c>
      <c r="AF56" s="119"/>
      <c r="AG56" s="52" t="str">
        <f t="shared" si="132"/>
        <v/>
      </c>
      <c r="AI56" s="125">
        <f t="shared" si="117"/>
        <v>5.7602919375071266</v>
      </c>
      <c r="AJ56" s="157">
        <f t="shared" si="118"/>
        <v>3.9711647580728346</v>
      </c>
      <c r="AK56" s="157">
        <f t="shared" si="119"/>
        <v>1.8513680610365695</v>
      </c>
      <c r="AL56" s="157">
        <f t="shared" si="120"/>
        <v>5.3728956646968253</v>
      </c>
      <c r="AM56" s="157">
        <f t="shared" si="121"/>
        <v>28.036144578313255</v>
      </c>
      <c r="AN56" s="157">
        <f t="shared" si="122"/>
        <v>3.4592841163310957</v>
      </c>
      <c r="AO56" s="157">
        <f t="shared" si="123"/>
        <v>1.1073569008946409</v>
      </c>
      <c r="AP56" s="157">
        <f t="shared" si="124"/>
        <v>8.3081407240744571</v>
      </c>
      <c r="AQ56" s="157">
        <f t="shared" si="125"/>
        <v>6.629818967561727</v>
      </c>
      <c r="AR56" s="157">
        <f t="shared" si="126"/>
        <v>5.6594987322020671</v>
      </c>
      <c r="AS56" s="157">
        <f t="shared" si="127"/>
        <v>9.3004240657301924</v>
      </c>
      <c r="AT56" s="157">
        <f t="shared" si="128"/>
        <v>19.322552771262814</v>
      </c>
      <c r="AU56" s="157">
        <f t="shared" si="129"/>
        <v>20.238390804597714</v>
      </c>
      <c r="AV56" s="295" t="str">
        <f t="shared" si="133"/>
        <v/>
      </c>
      <c r="AW56" s="52" t="str">
        <f t="shared" si="130"/>
        <v/>
      </c>
      <c r="AY56" s="105"/>
      <c r="AZ56" s="105"/>
    </row>
    <row r="57" spans="1:52" ht="20.100000000000001" customHeight="1" x14ac:dyDescent="0.25">
      <c r="A57" s="121" t="s">
        <v>79</v>
      </c>
      <c r="B57" s="19">
        <v>303.20000000000005</v>
      </c>
      <c r="C57" s="154">
        <v>239.99999999999997</v>
      </c>
      <c r="D57" s="154">
        <v>243.11000000000004</v>
      </c>
      <c r="E57" s="154">
        <v>240.37</v>
      </c>
      <c r="F57" s="154">
        <v>134.97000000000006</v>
      </c>
      <c r="G57" s="154">
        <v>337.20000000000005</v>
      </c>
      <c r="H57" s="154">
        <v>84.99</v>
      </c>
      <c r="I57" s="154">
        <v>171.96000000000004</v>
      </c>
      <c r="J57" s="154">
        <v>42.18</v>
      </c>
      <c r="K57" s="154">
        <v>176.78999999999996</v>
      </c>
      <c r="L57" s="154">
        <v>288.82999999999993</v>
      </c>
      <c r="M57" s="154">
        <v>91.259999999999991</v>
      </c>
      <c r="N57" s="154">
        <v>309.06000000000006</v>
      </c>
      <c r="O57" s="119"/>
      <c r="P57" s="52" t="str">
        <f t="shared" si="131"/>
        <v/>
      </c>
      <c r="R57" s="109" t="s">
        <v>79</v>
      </c>
      <c r="S57" s="19">
        <v>101.88200000000002</v>
      </c>
      <c r="T57" s="154">
        <v>208.25</v>
      </c>
      <c r="U57" s="154">
        <v>120.58900000000001</v>
      </c>
      <c r="V57" s="154">
        <v>63.236000000000004</v>
      </c>
      <c r="W57" s="154">
        <v>133.27200000000002</v>
      </c>
      <c r="X57" s="154">
        <v>88.903999999999996</v>
      </c>
      <c r="Y57" s="154">
        <v>66.512999999999991</v>
      </c>
      <c r="Z57" s="154">
        <v>161.839</v>
      </c>
      <c r="AA57" s="154">
        <v>69.402000000000001</v>
      </c>
      <c r="AB57" s="154">
        <v>109.84300000000002</v>
      </c>
      <c r="AC57" s="154">
        <v>111.27</v>
      </c>
      <c r="AD57" s="154">
        <v>115.04100000000001</v>
      </c>
      <c r="AE57" s="154">
        <v>123.86800000000001</v>
      </c>
      <c r="AF57" s="119"/>
      <c r="AG57" s="52" t="str">
        <f t="shared" si="132"/>
        <v/>
      </c>
      <c r="AI57" s="125">
        <f t="shared" si="117"/>
        <v>3.3602242744063329</v>
      </c>
      <c r="AJ57" s="157">
        <f t="shared" si="118"/>
        <v>8.6770833333333339</v>
      </c>
      <c r="AK57" s="157">
        <f t="shared" si="119"/>
        <v>4.960264900662251</v>
      </c>
      <c r="AL57" s="157">
        <f t="shared" si="120"/>
        <v>2.6307775512751173</v>
      </c>
      <c r="AM57" s="157">
        <f t="shared" si="121"/>
        <v>9.8741942653923065</v>
      </c>
      <c r="AN57" s="157">
        <f t="shared" si="122"/>
        <v>2.636536180308422</v>
      </c>
      <c r="AO57" s="157">
        <f t="shared" si="123"/>
        <v>7.8259795270031765</v>
      </c>
      <c r="AP57" s="157">
        <f t="shared" si="124"/>
        <v>9.4114328913700831</v>
      </c>
      <c r="AQ57" s="157">
        <f t="shared" si="125"/>
        <v>16.453769559032718</v>
      </c>
      <c r="AR57" s="157">
        <f t="shared" si="126"/>
        <v>6.2131907913343545</v>
      </c>
      <c r="AS57" s="157">
        <f t="shared" si="127"/>
        <v>3.8524391510577165</v>
      </c>
      <c r="AT57" s="157">
        <f t="shared" si="128"/>
        <v>12.605851413543723</v>
      </c>
      <c r="AU57" s="157">
        <f t="shared" si="129"/>
        <v>4.0078949071377723</v>
      </c>
      <c r="AV57" s="295" t="str">
        <f t="shared" si="133"/>
        <v/>
      </c>
      <c r="AW57" s="52" t="str">
        <f t="shared" ref="AW57" si="134">IF(AV57="","",(AV57-AU57)/AU57)</f>
        <v/>
      </c>
      <c r="AY57" s="105"/>
      <c r="AZ57" s="105"/>
    </row>
    <row r="58" spans="1:52" ht="20.100000000000001" customHeight="1" x14ac:dyDescent="0.25">
      <c r="A58" s="121" t="s">
        <v>80</v>
      </c>
      <c r="B58" s="19">
        <v>733.11</v>
      </c>
      <c r="C58" s="154">
        <v>19</v>
      </c>
      <c r="D58" s="154">
        <v>777.31</v>
      </c>
      <c r="E58" s="154">
        <v>199.58</v>
      </c>
      <c r="F58" s="154">
        <v>112.44000000000001</v>
      </c>
      <c r="G58" s="154">
        <v>335.96999999999997</v>
      </c>
      <c r="H58" s="154">
        <v>208.92000000000002</v>
      </c>
      <c r="I58" s="154">
        <v>156.26000000000005</v>
      </c>
      <c r="J58" s="154">
        <v>103.26</v>
      </c>
      <c r="K58" s="154">
        <v>2.9099999999999993</v>
      </c>
      <c r="L58" s="154">
        <v>52.440000000000005</v>
      </c>
      <c r="M58" s="154">
        <v>48.8</v>
      </c>
      <c r="N58" s="154">
        <v>223.50000000000017</v>
      </c>
      <c r="O58" s="119"/>
      <c r="P58" s="52" t="str">
        <f t="shared" si="131"/>
        <v/>
      </c>
      <c r="R58" s="109" t="s">
        <v>80</v>
      </c>
      <c r="S58" s="19">
        <v>248.68200000000002</v>
      </c>
      <c r="T58" s="154">
        <v>13.135</v>
      </c>
      <c r="U58" s="154">
        <v>170.39499999999998</v>
      </c>
      <c r="V58" s="154">
        <v>85.355999999999995</v>
      </c>
      <c r="W58" s="154">
        <v>57.158000000000001</v>
      </c>
      <c r="X58" s="154">
        <v>62.073999999999998</v>
      </c>
      <c r="Y58" s="154">
        <v>182.14699999999996</v>
      </c>
      <c r="Z58" s="154">
        <v>90.742000000000004</v>
      </c>
      <c r="AA58" s="154">
        <v>92.774000000000001</v>
      </c>
      <c r="AB58" s="154">
        <v>20.315999999999999</v>
      </c>
      <c r="AC58" s="154">
        <v>52.984999999999999</v>
      </c>
      <c r="AD58" s="154">
        <v>98.681000000000012</v>
      </c>
      <c r="AE58" s="154">
        <v>215.69900000000004</v>
      </c>
      <c r="AF58" s="119"/>
      <c r="AG58" s="52" t="str">
        <f t="shared" si="132"/>
        <v/>
      </c>
      <c r="AI58" s="125">
        <f t="shared" si="117"/>
        <v>3.3921512460613008</v>
      </c>
      <c r="AJ58" s="157">
        <f t="shared" si="118"/>
        <v>6.9131578947368419</v>
      </c>
      <c r="AK58" s="157">
        <f t="shared" si="119"/>
        <v>2.1921112554836548</v>
      </c>
      <c r="AL58" s="157">
        <f t="shared" si="120"/>
        <v>4.2767812406052705</v>
      </c>
      <c r="AM58" s="157">
        <f t="shared" si="121"/>
        <v>5.0834222696549265</v>
      </c>
      <c r="AN58" s="157">
        <f t="shared" si="122"/>
        <v>1.8476054409619906</v>
      </c>
      <c r="AO58" s="157">
        <f t="shared" si="123"/>
        <v>8.7185046907907306</v>
      </c>
      <c r="AP58" s="157">
        <f t="shared" si="124"/>
        <v>5.8071163445539478</v>
      </c>
      <c r="AQ58" s="157">
        <f t="shared" si="125"/>
        <v>8.9845051326748013</v>
      </c>
      <c r="AR58" s="157">
        <f t="shared" si="126"/>
        <v>69.814432989690744</v>
      </c>
      <c r="AS58" s="157">
        <f t="shared" si="127"/>
        <v>10.103928299008389</v>
      </c>
      <c r="AT58" s="157">
        <f t="shared" si="128"/>
        <v>20.221516393442624</v>
      </c>
      <c r="AU58" s="157">
        <f t="shared" si="129"/>
        <v>9.6509619686800843</v>
      </c>
      <c r="AV58" s="295" t="str">
        <f t="shared" si="133"/>
        <v/>
      </c>
      <c r="AW58" s="52" t="str">
        <f t="shared" ref="AW58" si="135">IF(AV58="","",(AV58-AU58)/AU58)</f>
        <v/>
      </c>
      <c r="AY58" s="105"/>
      <c r="AZ58" s="105"/>
    </row>
    <row r="59" spans="1:52" ht="20.100000000000001" customHeight="1" x14ac:dyDescent="0.25">
      <c r="A59" s="121" t="s">
        <v>81</v>
      </c>
      <c r="B59" s="19">
        <v>75.409999999999982</v>
      </c>
      <c r="C59" s="154">
        <v>202.55</v>
      </c>
      <c r="D59" s="154">
        <v>126.27000000000001</v>
      </c>
      <c r="E59" s="154">
        <v>192.72</v>
      </c>
      <c r="F59" s="154">
        <v>183.71</v>
      </c>
      <c r="G59" s="154">
        <v>506.25</v>
      </c>
      <c r="H59" s="154">
        <v>278.89</v>
      </c>
      <c r="I59" s="154">
        <v>2.5899999999999994</v>
      </c>
      <c r="J59" s="154">
        <v>285.61</v>
      </c>
      <c r="K59" s="154">
        <v>32.119999999999997</v>
      </c>
      <c r="L59" s="154">
        <v>108.60000000000004</v>
      </c>
      <c r="M59" s="154">
        <v>357.8900000000001</v>
      </c>
      <c r="N59" s="154">
        <v>414.07</v>
      </c>
      <c r="O59" s="119"/>
      <c r="P59" s="52" t="str">
        <f t="shared" si="131"/>
        <v/>
      </c>
      <c r="R59" s="109" t="s">
        <v>81</v>
      </c>
      <c r="S59" s="19">
        <v>26.283999999999999</v>
      </c>
      <c r="T59" s="154">
        <v>140.136</v>
      </c>
      <c r="U59" s="154">
        <v>62.427000000000007</v>
      </c>
      <c r="V59" s="154">
        <v>148.22899999999998</v>
      </c>
      <c r="W59" s="154">
        <v>99.02600000000001</v>
      </c>
      <c r="X59" s="154">
        <v>189.15099999999995</v>
      </c>
      <c r="Y59" s="154">
        <v>114.91000000000001</v>
      </c>
      <c r="Z59" s="154">
        <v>15.391</v>
      </c>
      <c r="AA59" s="154">
        <v>141.86099999999999</v>
      </c>
      <c r="AB59" s="154">
        <v>88.779999999999987</v>
      </c>
      <c r="AC59" s="154">
        <v>72.782000000000011</v>
      </c>
      <c r="AD59" s="154">
        <v>256.71899999999999</v>
      </c>
      <c r="AE59" s="154">
        <v>308.47400000000005</v>
      </c>
      <c r="AF59" s="119"/>
      <c r="AG59" s="52" t="str">
        <f t="shared" si="132"/>
        <v/>
      </c>
      <c r="AI59" s="125">
        <f t="shared" si="117"/>
        <v>3.485479379392654</v>
      </c>
      <c r="AJ59" s="157">
        <f t="shared" si="118"/>
        <v>6.9185880029622302</v>
      </c>
      <c r="AK59" s="157">
        <f t="shared" si="119"/>
        <v>4.9439296745070092</v>
      </c>
      <c r="AL59" s="157">
        <f t="shared" si="120"/>
        <v>7.6914176006641757</v>
      </c>
      <c r="AM59" s="157">
        <f t="shared" si="121"/>
        <v>5.3903434761308588</v>
      </c>
      <c r="AN59" s="157">
        <f t="shared" si="122"/>
        <v>3.7363160493827152</v>
      </c>
      <c r="AO59" s="157">
        <f t="shared" si="123"/>
        <v>4.120262469073829</v>
      </c>
      <c r="AP59" s="157">
        <f t="shared" si="124"/>
        <v>59.42471042471044</v>
      </c>
      <c r="AQ59" s="157">
        <f t="shared" si="125"/>
        <v>4.9669479359966386</v>
      </c>
      <c r="AR59" s="157">
        <f t="shared" si="126"/>
        <v>27.640099626400993</v>
      </c>
      <c r="AS59" s="157">
        <f t="shared" si="127"/>
        <v>6.7018416206261495</v>
      </c>
      <c r="AT59" s="157">
        <f t="shared" si="128"/>
        <v>7.1731258207829196</v>
      </c>
      <c r="AU59" s="157">
        <f t="shared" si="129"/>
        <v>7.449803173376484</v>
      </c>
      <c r="AV59" s="295" t="str">
        <f t="shared" si="133"/>
        <v/>
      </c>
      <c r="AW59" s="52" t="str">
        <f t="shared" ref="AW59" si="136">IF(AV59="","",(AV59-AU59)/AU59)</f>
        <v/>
      </c>
      <c r="AY59" s="105"/>
      <c r="AZ59" s="105"/>
    </row>
    <row r="60" spans="1:52" ht="20.100000000000001" customHeight="1" x14ac:dyDescent="0.25">
      <c r="A60" s="121" t="s">
        <v>82</v>
      </c>
      <c r="B60" s="19">
        <v>240.72</v>
      </c>
      <c r="C60" s="154">
        <v>303.53000000000003</v>
      </c>
      <c r="D60" s="154">
        <v>1.4</v>
      </c>
      <c r="E60" s="154">
        <v>199.3</v>
      </c>
      <c r="F60" s="154">
        <v>162.61000000000001</v>
      </c>
      <c r="G60" s="154">
        <v>265.22999999999996</v>
      </c>
      <c r="H60" s="154">
        <v>74.89</v>
      </c>
      <c r="I60" s="154">
        <v>2.6999999999999997</v>
      </c>
      <c r="J60" s="154">
        <v>243.41</v>
      </c>
      <c r="K60" s="154">
        <v>162.79000000000005</v>
      </c>
      <c r="L60" s="154">
        <v>163.68000000000006</v>
      </c>
      <c r="M60" s="154">
        <v>162.12</v>
      </c>
      <c r="N60" s="154">
        <v>165.90000000000006</v>
      </c>
      <c r="O60" s="119"/>
      <c r="P60" s="52" t="str">
        <f t="shared" si="131"/>
        <v/>
      </c>
      <c r="R60" s="109" t="s">
        <v>82</v>
      </c>
      <c r="S60" s="19">
        <v>80.941000000000003</v>
      </c>
      <c r="T60" s="154">
        <v>133.739</v>
      </c>
      <c r="U60" s="154">
        <v>0.89600000000000013</v>
      </c>
      <c r="V60" s="154">
        <v>99.911000000000001</v>
      </c>
      <c r="W60" s="154">
        <v>62.055999999999997</v>
      </c>
      <c r="X60" s="154">
        <v>42.978000000000009</v>
      </c>
      <c r="Y60" s="154">
        <v>73.328000000000003</v>
      </c>
      <c r="Z60" s="154">
        <v>7.7379999999999995</v>
      </c>
      <c r="AA60" s="154">
        <v>45.496000000000002</v>
      </c>
      <c r="AB60" s="154">
        <v>116.032</v>
      </c>
      <c r="AC60" s="154">
        <v>123.81899999999997</v>
      </c>
      <c r="AD60" s="154">
        <v>149.98599999999999</v>
      </c>
      <c r="AE60" s="154">
        <v>319.26399999999995</v>
      </c>
      <c r="AF60" s="119"/>
      <c r="AG60" s="52" t="str">
        <f t="shared" si="132"/>
        <v/>
      </c>
      <c r="AI60" s="125">
        <f t="shared" si="117"/>
        <v>3.3624543037554004</v>
      </c>
      <c r="AJ60" s="157">
        <f t="shared" si="118"/>
        <v>4.4061213059664608</v>
      </c>
      <c r="AK60" s="157">
        <f t="shared" si="119"/>
        <v>6.4000000000000012</v>
      </c>
      <c r="AL60" s="157">
        <f t="shared" si="120"/>
        <v>5.0130958354239841</v>
      </c>
      <c r="AM60" s="157">
        <f t="shared" si="121"/>
        <v>3.816247463255642</v>
      </c>
      <c r="AN60" s="157">
        <f t="shared" si="122"/>
        <v>1.6204049315688276</v>
      </c>
      <c r="AO60" s="157">
        <f t="shared" si="123"/>
        <v>9.7914274268927759</v>
      </c>
      <c r="AP60" s="157">
        <f t="shared" si="124"/>
        <v>28.659259259259258</v>
      </c>
      <c r="AQ60" s="157">
        <f t="shared" si="125"/>
        <v>1.8691097325500186</v>
      </c>
      <c r="AR60" s="157">
        <f t="shared" si="126"/>
        <v>7.1277105473309144</v>
      </c>
      <c r="AS60" s="157">
        <f t="shared" si="127"/>
        <v>7.5646994134897314</v>
      </c>
      <c r="AT60" s="157">
        <f t="shared" si="128"/>
        <v>9.2515420676042428</v>
      </c>
      <c r="AU60" s="157">
        <f t="shared" si="129"/>
        <v>19.24436407474381</v>
      </c>
      <c r="AV60" s="295" t="str">
        <f t="shared" si="133"/>
        <v/>
      </c>
      <c r="AW60" s="52" t="str">
        <f t="shared" ref="AW60:AW62" si="137">IF(AV60="","",(AV60-AU60)/AU60)</f>
        <v/>
      </c>
      <c r="AY60" s="105"/>
      <c r="AZ60" s="105"/>
    </row>
    <row r="61" spans="1:52" ht="20.100000000000001" customHeight="1" x14ac:dyDescent="0.25">
      <c r="A61" s="121" t="s">
        <v>83</v>
      </c>
      <c r="B61" s="19">
        <v>134.53000000000003</v>
      </c>
      <c r="C61" s="154">
        <v>176.85999999999999</v>
      </c>
      <c r="D61" s="154">
        <v>203.78999999999996</v>
      </c>
      <c r="E61" s="154">
        <v>75.959999999999994</v>
      </c>
      <c r="F61" s="154">
        <v>86.76</v>
      </c>
      <c r="G61" s="154">
        <v>338.64999999999992</v>
      </c>
      <c r="H61" s="154">
        <v>107.72999999999999</v>
      </c>
      <c r="I61" s="154">
        <v>189.56000000000003</v>
      </c>
      <c r="J61" s="154">
        <v>163.63999999999999</v>
      </c>
      <c r="K61" s="154">
        <v>115.14999999999999</v>
      </c>
      <c r="L61" s="154">
        <v>280.90999999999991</v>
      </c>
      <c r="M61" s="154">
        <v>287.72999999999973</v>
      </c>
      <c r="N61" s="154">
        <v>90.060000000000016</v>
      </c>
      <c r="O61" s="119"/>
      <c r="P61" s="52" t="str">
        <f t="shared" si="131"/>
        <v/>
      </c>
      <c r="R61" s="109" t="s">
        <v>83</v>
      </c>
      <c r="S61" s="19">
        <v>62.047999999999995</v>
      </c>
      <c r="T61" s="154">
        <v>49.418999999999997</v>
      </c>
      <c r="U61" s="154">
        <v>115.30700000000002</v>
      </c>
      <c r="V61" s="154">
        <v>48.548999999999999</v>
      </c>
      <c r="W61" s="154">
        <v>60.350999999999999</v>
      </c>
      <c r="X61" s="154">
        <v>250.62000000000003</v>
      </c>
      <c r="Y61" s="154">
        <v>66.029999999999987</v>
      </c>
      <c r="Z61" s="154">
        <v>58.631000000000007</v>
      </c>
      <c r="AA61" s="154">
        <v>111.59399999999999</v>
      </c>
      <c r="AB61" s="154">
        <v>193.00300000000004</v>
      </c>
      <c r="AC61" s="154">
        <v>285.58600000000001</v>
      </c>
      <c r="AD61" s="154">
        <v>185.32599999999994</v>
      </c>
      <c r="AE61" s="154">
        <v>275.30900000000003</v>
      </c>
      <c r="AF61" s="119"/>
      <c r="AG61" s="52" t="str">
        <f t="shared" si="132"/>
        <v/>
      </c>
      <c r="AI61" s="125">
        <f t="shared" ref="AI61:AJ67" si="138">(S61/B61)*10</f>
        <v>4.6122054560321102</v>
      </c>
      <c r="AJ61" s="157">
        <f t="shared" si="138"/>
        <v>2.7942440348298092</v>
      </c>
      <c r="AK61" s="157">
        <f t="shared" ref="AK61:AS63" si="139">IF(U61="","",(U61/D61)*10)</f>
        <v>5.6581284655773123</v>
      </c>
      <c r="AL61" s="157">
        <f t="shared" si="139"/>
        <v>6.3913902053712492</v>
      </c>
      <c r="AM61" s="157">
        <f t="shared" si="139"/>
        <v>6.9560857538035954</v>
      </c>
      <c r="AN61" s="157">
        <f t="shared" si="139"/>
        <v>7.400561051232839</v>
      </c>
      <c r="AO61" s="157">
        <f t="shared" si="139"/>
        <v>6.129211918685602</v>
      </c>
      <c r="AP61" s="157">
        <f t="shared" si="139"/>
        <v>3.0930048533445875</v>
      </c>
      <c r="AQ61" s="157">
        <f t="shared" si="139"/>
        <v>6.8194817892935706</v>
      </c>
      <c r="AR61" s="157">
        <f t="shared" si="139"/>
        <v>16.76100738167608</v>
      </c>
      <c r="AS61" s="157">
        <f t="shared" si="139"/>
        <v>10.166459008223278</v>
      </c>
      <c r="AT61" s="157">
        <f t="shared" ref="AT61:AT63" si="140">IF(AD61="","",(AD61/M61)*10)</f>
        <v>6.4409689639592713</v>
      </c>
      <c r="AU61" s="157">
        <f t="shared" ref="AU61:AU63" si="141">IF(AE61="","",(AE61/N61)*10)</f>
        <v>30.569509216078167</v>
      </c>
      <c r="AV61" s="295" t="str">
        <f t="shared" si="133"/>
        <v/>
      </c>
      <c r="AW61" s="52" t="str">
        <f t="shared" si="137"/>
        <v/>
      </c>
      <c r="AY61" s="105"/>
      <c r="AZ61" s="105"/>
    </row>
    <row r="62" spans="1:52" ht="20.100000000000001" customHeight="1" thickBot="1" x14ac:dyDescent="0.3">
      <c r="A62" s="122" t="s">
        <v>84</v>
      </c>
      <c r="B62" s="21">
        <v>93.24</v>
      </c>
      <c r="C62" s="155">
        <v>124.46000000000001</v>
      </c>
      <c r="D62" s="155">
        <v>113.12</v>
      </c>
      <c r="E62" s="155">
        <v>110.57000000000001</v>
      </c>
      <c r="F62" s="155">
        <v>72.960000000000008</v>
      </c>
      <c r="G62" s="155">
        <v>208.45</v>
      </c>
      <c r="H62" s="155">
        <v>87.240000000000009</v>
      </c>
      <c r="I62" s="155">
        <v>106.97</v>
      </c>
      <c r="J62" s="155">
        <v>115.36</v>
      </c>
      <c r="K62" s="155">
        <v>163.49999999999997</v>
      </c>
      <c r="L62" s="155">
        <v>144.71999999999991</v>
      </c>
      <c r="M62" s="155">
        <v>71.05</v>
      </c>
      <c r="N62" s="155">
        <v>22.009999999999991</v>
      </c>
      <c r="O62" s="123"/>
      <c r="P62" s="52" t="str">
        <f t="shared" si="131"/>
        <v/>
      </c>
      <c r="R62" s="110" t="s">
        <v>84</v>
      </c>
      <c r="S62" s="19">
        <v>30.416</v>
      </c>
      <c r="T62" s="154">
        <v>47.312999999999995</v>
      </c>
      <c r="U62" s="154">
        <v>23.595999999999997</v>
      </c>
      <c r="V62" s="154">
        <v>78.717000000000013</v>
      </c>
      <c r="W62" s="154">
        <v>56.821999999999996</v>
      </c>
      <c r="X62" s="154">
        <v>94.972999999999999</v>
      </c>
      <c r="Y62" s="154">
        <v>72.218000000000018</v>
      </c>
      <c r="Z62" s="154">
        <v>81.169000000000011</v>
      </c>
      <c r="AA62" s="154">
        <v>81.001999999999995</v>
      </c>
      <c r="AB62" s="154">
        <v>103.39299999999999</v>
      </c>
      <c r="AC62" s="154">
        <v>78.418999999999969</v>
      </c>
      <c r="AD62" s="154">
        <v>91.548000000000016</v>
      </c>
      <c r="AE62" s="154">
        <v>146.48499999999996</v>
      </c>
      <c r="AF62" s="119"/>
      <c r="AG62" s="52" t="str">
        <f t="shared" si="132"/>
        <v/>
      </c>
      <c r="AI62" s="125">
        <f t="shared" si="138"/>
        <v>3.2621192621192625</v>
      </c>
      <c r="AJ62" s="157">
        <f t="shared" si="138"/>
        <v>3.8014623172103477</v>
      </c>
      <c r="AK62" s="157">
        <f t="shared" si="139"/>
        <v>2.0859264497878356</v>
      </c>
      <c r="AL62" s="157">
        <f t="shared" si="139"/>
        <v>7.1192005064664921</v>
      </c>
      <c r="AM62" s="157">
        <f t="shared" si="139"/>
        <v>7.7881030701754375</v>
      </c>
      <c r="AN62" s="157">
        <f t="shared" si="139"/>
        <v>4.5561525545694419</v>
      </c>
      <c r="AO62" s="157">
        <f t="shared" si="139"/>
        <v>8.2780834479596539</v>
      </c>
      <c r="AP62" s="157">
        <f t="shared" si="139"/>
        <v>7.588015331401329</v>
      </c>
      <c r="AQ62" s="157">
        <f t="shared" si="139"/>
        <v>7.0216712898751732</v>
      </c>
      <c r="AR62" s="157">
        <f t="shared" si="139"/>
        <v>6.3237308868501527</v>
      </c>
      <c r="AS62" s="157">
        <f t="shared" si="139"/>
        <v>5.4186705362078502</v>
      </c>
      <c r="AT62" s="157">
        <f t="shared" si="140"/>
        <v>12.885010555946518</v>
      </c>
      <c r="AU62" s="157">
        <f t="shared" si="141"/>
        <v>66.553839164016367</v>
      </c>
      <c r="AV62" s="295" t="str">
        <f t="shared" si="133"/>
        <v/>
      </c>
      <c r="AW62" s="52" t="str">
        <f t="shared" si="137"/>
        <v/>
      </c>
      <c r="AY62" s="105"/>
      <c r="AZ62" s="105"/>
    </row>
    <row r="63" spans="1:52" ht="20.100000000000001" customHeight="1" thickBot="1" x14ac:dyDescent="0.3">
      <c r="A63" s="35" t="str">
        <f>A19</f>
        <v>janeiro</v>
      </c>
      <c r="B63" s="167">
        <f>B51</f>
        <v>95.28</v>
      </c>
      <c r="C63" s="168">
        <f t="shared" ref="C63:O63" si="142">C51</f>
        <v>512.16999999999996</v>
      </c>
      <c r="D63" s="168">
        <f t="shared" si="142"/>
        <v>329.39</v>
      </c>
      <c r="E63" s="168">
        <f t="shared" si="142"/>
        <v>1097.1199999999999</v>
      </c>
      <c r="F63" s="168">
        <f t="shared" si="142"/>
        <v>359.98</v>
      </c>
      <c r="G63" s="168">
        <f t="shared" si="142"/>
        <v>186.74000000000004</v>
      </c>
      <c r="H63" s="168">
        <f t="shared" si="142"/>
        <v>103.10999999999999</v>
      </c>
      <c r="I63" s="168">
        <f t="shared" si="142"/>
        <v>197.02</v>
      </c>
      <c r="J63" s="168">
        <f t="shared" si="142"/>
        <v>149.85</v>
      </c>
      <c r="K63" s="168">
        <f t="shared" si="142"/>
        <v>70.15000000000002</v>
      </c>
      <c r="L63" s="168">
        <f t="shared" si="142"/>
        <v>335.65</v>
      </c>
      <c r="M63" s="168">
        <f t="shared" ref="M63:N63" si="143">M51</f>
        <v>46</v>
      </c>
      <c r="N63" s="168">
        <f t="shared" si="143"/>
        <v>160.4800000000001</v>
      </c>
      <c r="O63" s="169">
        <f t="shared" si="142"/>
        <v>206.79</v>
      </c>
      <c r="P63" s="61">
        <f t="shared" si="131"/>
        <v>0.28857178464606092</v>
      </c>
      <c r="R63" s="109"/>
      <c r="S63" s="167">
        <f>S51</f>
        <v>29.815000000000005</v>
      </c>
      <c r="T63" s="168">
        <f t="shared" ref="T63:AF63" si="144">T51</f>
        <v>149.20400000000001</v>
      </c>
      <c r="U63" s="168">
        <f t="shared" si="144"/>
        <v>122.17799999999998</v>
      </c>
      <c r="V63" s="168">
        <f t="shared" si="144"/>
        <v>109.56100000000001</v>
      </c>
      <c r="W63" s="168">
        <f t="shared" si="144"/>
        <v>97.120999999999995</v>
      </c>
      <c r="X63" s="168">
        <f t="shared" si="144"/>
        <v>99.907999999999987</v>
      </c>
      <c r="Y63" s="168">
        <f t="shared" si="144"/>
        <v>68.53</v>
      </c>
      <c r="Z63" s="168">
        <f t="shared" si="144"/>
        <v>118.282</v>
      </c>
      <c r="AA63" s="168">
        <f t="shared" si="144"/>
        <v>104.797</v>
      </c>
      <c r="AB63" s="168">
        <f t="shared" si="144"/>
        <v>234.49399999999994</v>
      </c>
      <c r="AC63" s="168">
        <f t="shared" si="144"/>
        <v>210.21299999999997</v>
      </c>
      <c r="AD63" s="168">
        <f t="shared" si="144"/>
        <v>40.800000000000004</v>
      </c>
      <c r="AE63" s="168">
        <f t="shared" si="144"/>
        <v>115.21899999999997</v>
      </c>
      <c r="AF63" s="169">
        <f t="shared" si="144"/>
        <v>180.49199999999996</v>
      </c>
      <c r="AG63" s="61">
        <f t="shared" si="132"/>
        <v>0.56651246756177376</v>
      </c>
      <c r="AI63" s="172">
        <f t="shared" si="138"/>
        <v>3.1291981528127626</v>
      </c>
      <c r="AJ63" s="173">
        <f t="shared" si="138"/>
        <v>2.9131733604076775</v>
      </c>
      <c r="AK63" s="173">
        <f t="shared" si="139"/>
        <v>3.7092200734691394</v>
      </c>
      <c r="AL63" s="173">
        <f t="shared" si="139"/>
        <v>0.99862366924310941</v>
      </c>
      <c r="AM63" s="173">
        <f t="shared" si="139"/>
        <v>2.6979554419689982</v>
      </c>
      <c r="AN63" s="173">
        <f t="shared" si="139"/>
        <v>5.3501124558209252</v>
      </c>
      <c r="AO63" s="173">
        <f t="shared" si="139"/>
        <v>6.6463000678886637</v>
      </c>
      <c r="AP63" s="173">
        <f t="shared" si="139"/>
        <v>6.0035529387879389</v>
      </c>
      <c r="AQ63" s="173">
        <f t="shared" si="139"/>
        <v>6.99346012679346</v>
      </c>
      <c r="AR63" s="173">
        <f t="shared" si="139"/>
        <v>33.427512473271541</v>
      </c>
      <c r="AS63" s="173">
        <f t="shared" si="139"/>
        <v>6.2628631014449567</v>
      </c>
      <c r="AT63" s="173">
        <f t="shared" si="140"/>
        <v>8.8695652173913047</v>
      </c>
      <c r="AU63" s="173">
        <f t="shared" si="141"/>
        <v>7.1796485543369828</v>
      </c>
      <c r="AV63" s="173">
        <f t="shared" ref="AV63" si="145">IF(AF63="","",(AF63/O63)*10)</f>
        <v>8.7282750616567526</v>
      </c>
      <c r="AW63" s="61">
        <f t="shared" ref="AW63:AW67" si="146">IF(AV63="","",(AV63-AU63)/AU63)</f>
        <v>0.21569670097351729</v>
      </c>
      <c r="AY63" s="105"/>
      <c r="AZ63" s="105"/>
    </row>
    <row r="64" spans="1:52" ht="20.100000000000001" customHeight="1" x14ac:dyDescent="0.25">
      <c r="A64" s="121" t="s">
        <v>85</v>
      </c>
      <c r="B64" s="19">
        <f>SUM(B51:B53)</f>
        <v>510.83</v>
      </c>
      <c r="C64" s="154">
        <f>SUM(C51:C53)</f>
        <v>1024.79</v>
      </c>
      <c r="D64" s="154">
        <f>SUM(D51:D53)</f>
        <v>450.64</v>
      </c>
      <c r="E64" s="154">
        <f t="shared" ref="E64:L64" si="147">SUM(E51:E53)</f>
        <v>1578.6399999999999</v>
      </c>
      <c r="F64" s="154">
        <f t="shared" si="147"/>
        <v>623.19000000000005</v>
      </c>
      <c r="G64" s="154">
        <f t="shared" si="147"/>
        <v>256.62</v>
      </c>
      <c r="H64" s="154">
        <f t="shared" si="147"/>
        <v>278.10999999999996</v>
      </c>
      <c r="I64" s="154">
        <f t="shared" si="147"/>
        <v>682.05000000000007</v>
      </c>
      <c r="J64" s="154">
        <f t="shared" si="147"/>
        <v>363.4</v>
      </c>
      <c r="K64" s="154">
        <f t="shared" si="147"/>
        <v>324.84000000000003</v>
      </c>
      <c r="L64" s="154">
        <f t="shared" si="147"/>
        <v>666.59</v>
      </c>
      <c r="M64" s="154">
        <f t="shared" ref="M64:N64" si="148">SUM(M51:M53)</f>
        <v>423.11999999999995</v>
      </c>
      <c r="N64" s="154">
        <f t="shared" si="148"/>
        <v>618.80999999999983</v>
      </c>
      <c r="O64" s="154" t="str">
        <f>IF(O53="","",SUM(O51:O53))</f>
        <v/>
      </c>
      <c r="P64" s="61" t="str">
        <f t="shared" si="131"/>
        <v/>
      </c>
      <c r="R64" s="108" t="s">
        <v>85</v>
      </c>
      <c r="S64" s="19">
        <f>SUM(S51:S53)</f>
        <v>176.74100000000001</v>
      </c>
      <c r="T64" s="154">
        <f t="shared" ref="T64:AC64" si="149">SUM(T51:T53)</f>
        <v>391.447</v>
      </c>
      <c r="U64" s="154">
        <f t="shared" si="149"/>
        <v>211.98399999999998</v>
      </c>
      <c r="V64" s="154">
        <f t="shared" si="149"/>
        <v>232.916</v>
      </c>
      <c r="W64" s="154">
        <f t="shared" si="149"/>
        <v>266.57599999999996</v>
      </c>
      <c r="X64" s="154">
        <f t="shared" si="149"/>
        <v>129.57999999999998</v>
      </c>
      <c r="Y64" s="154">
        <f t="shared" si="149"/>
        <v>229.95</v>
      </c>
      <c r="Z64" s="154">
        <f t="shared" si="149"/>
        <v>393.07100000000003</v>
      </c>
      <c r="AA64" s="154">
        <f t="shared" si="149"/>
        <v>307.45100000000002</v>
      </c>
      <c r="AB64" s="154">
        <f t="shared" si="149"/>
        <v>425.43199999999996</v>
      </c>
      <c r="AC64" s="154">
        <f t="shared" si="149"/>
        <v>1032.018</v>
      </c>
      <c r="AD64" s="154">
        <f t="shared" ref="AD64:AE64" si="150">SUM(AD51:AD53)</f>
        <v>380.52600000000007</v>
      </c>
      <c r="AE64" s="154">
        <f t="shared" si="150"/>
        <v>632.375</v>
      </c>
      <c r="AF64" s="154" t="str">
        <f>IF(O64="","",SUM(AF51:AF53))</f>
        <v/>
      </c>
      <c r="AG64" s="61" t="str">
        <f t="shared" si="132"/>
        <v/>
      </c>
      <c r="AI64" s="124">
        <f t="shared" si="138"/>
        <v>3.4598790204177519</v>
      </c>
      <c r="AJ64" s="156">
        <f t="shared" si="138"/>
        <v>3.819777710555333</v>
      </c>
      <c r="AK64" s="156">
        <f t="shared" ref="AK64:AS66" si="151">(U64/D64)*10</f>
        <v>4.7040653293094268</v>
      </c>
      <c r="AL64" s="156">
        <f t="shared" si="151"/>
        <v>1.4754218821263874</v>
      </c>
      <c r="AM64" s="156">
        <f t="shared" si="151"/>
        <v>4.2776039410131732</v>
      </c>
      <c r="AN64" s="156">
        <f t="shared" si="151"/>
        <v>5.0494895175746235</v>
      </c>
      <c r="AO64" s="156">
        <f t="shared" si="151"/>
        <v>8.2683110999244906</v>
      </c>
      <c r="AP64" s="156">
        <f t="shared" si="151"/>
        <v>5.7630818854922659</v>
      </c>
      <c r="AQ64" s="156">
        <f t="shared" si="151"/>
        <v>8.4604017611447464</v>
      </c>
      <c r="AR64" s="156">
        <f t="shared" si="151"/>
        <v>13.096662972540326</v>
      </c>
      <c r="AS64" s="156">
        <f t="shared" si="151"/>
        <v>15.482050435800117</v>
      </c>
      <c r="AT64" s="156">
        <f t="shared" ref="AT64:AT66" si="152">(AD64/M64)*10</f>
        <v>8.9933352240499183</v>
      </c>
      <c r="AU64" s="156">
        <f t="shared" ref="AU64:AU66" si="153">(AE64/N64)*10</f>
        <v>10.219211066401645</v>
      </c>
      <c r="AV64" s="156" t="str">
        <f>IF(AF64="","",(AF64/O64)*10)</f>
        <v/>
      </c>
      <c r="AW64" s="61" t="str">
        <f t="shared" si="146"/>
        <v/>
      </c>
    </row>
    <row r="65" spans="1:49" ht="20.100000000000001" customHeight="1" x14ac:dyDescent="0.25">
      <c r="A65" s="121" t="s">
        <v>86</v>
      </c>
      <c r="B65" s="19">
        <f>SUM(B54:B56)</f>
        <v>652.52</v>
      </c>
      <c r="C65" s="154">
        <f>SUM(C54:C56)</f>
        <v>482.78000000000003</v>
      </c>
      <c r="D65" s="154">
        <f>SUM(D54:D56)</f>
        <v>1177.5499999999997</v>
      </c>
      <c r="E65" s="154">
        <f t="shared" ref="E65:L65" si="154">SUM(E54:E56)</f>
        <v>639.50999999999988</v>
      </c>
      <c r="F65" s="154">
        <f t="shared" si="154"/>
        <v>1211.1999999999998</v>
      </c>
      <c r="G65" s="154">
        <f t="shared" si="154"/>
        <v>771.18000000000006</v>
      </c>
      <c r="H65" s="154">
        <f t="shared" si="154"/>
        <v>1169.0899999999999</v>
      </c>
      <c r="I65" s="154">
        <f t="shared" si="154"/>
        <v>131.77999999999997</v>
      </c>
      <c r="J65" s="154">
        <f t="shared" si="154"/>
        <v>690.83</v>
      </c>
      <c r="K65" s="154">
        <f t="shared" si="154"/>
        <v>894.35999999999967</v>
      </c>
      <c r="L65" s="154">
        <f t="shared" si="154"/>
        <v>193.45999999999995</v>
      </c>
      <c r="M65" s="154">
        <f t="shared" ref="M65:N65" si="155">SUM(M54:M56)</f>
        <v>586.74</v>
      </c>
      <c r="N65" s="154">
        <f t="shared" si="155"/>
        <v>722.75999999999988</v>
      </c>
      <c r="O65" s="154" t="str">
        <f>IF(O56="","",SUM(O54:O56))</f>
        <v/>
      </c>
      <c r="P65" s="52" t="str">
        <f t="shared" si="131"/>
        <v/>
      </c>
      <c r="R65" s="109" t="s">
        <v>86</v>
      </c>
      <c r="S65" s="19">
        <f>SUM(S54:S56)</f>
        <v>172.44200000000001</v>
      </c>
      <c r="T65" s="154">
        <f t="shared" ref="T65:AC65" si="156">SUM(T54:T56)</f>
        <v>186.90999999999997</v>
      </c>
      <c r="U65" s="154">
        <f t="shared" si="156"/>
        <v>317.54300000000001</v>
      </c>
      <c r="V65" s="154">
        <f t="shared" si="156"/>
        <v>273.15200000000004</v>
      </c>
      <c r="W65" s="154">
        <f t="shared" si="156"/>
        <v>274.7589999999999</v>
      </c>
      <c r="X65" s="154">
        <f t="shared" si="156"/>
        <v>324.92199999999997</v>
      </c>
      <c r="Y65" s="154">
        <f t="shared" si="156"/>
        <v>316.45400000000001</v>
      </c>
      <c r="Z65" s="154">
        <f t="shared" si="156"/>
        <v>218.61900000000003</v>
      </c>
      <c r="AA65" s="154">
        <f t="shared" si="156"/>
        <v>473.084</v>
      </c>
      <c r="AB65" s="154">
        <f t="shared" si="156"/>
        <v>407.07599999999996</v>
      </c>
      <c r="AC65" s="154">
        <f t="shared" si="156"/>
        <v>151.21100000000001</v>
      </c>
      <c r="AD65" s="154">
        <f t="shared" ref="AD65:AE65" si="157">SUM(AD54:AD56)</f>
        <v>1125.3350000000005</v>
      </c>
      <c r="AE65" s="154">
        <f t="shared" si="157"/>
        <v>766.17500000000018</v>
      </c>
      <c r="AF65" s="154" t="str">
        <f>IF(AF56="","",SUM(AF54:AF56))</f>
        <v/>
      </c>
      <c r="AG65" s="52" t="str">
        <f t="shared" ref="AG65:AG66" si="158">IF(AF65="","",(AF65-AE65)/AE65)</f>
        <v/>
      </c>
      <c r="AI65" s="125">
        <f t="shared" si="138"/>
        <v>2.6427082694783306</v>
      </c>
      <c r="AJ65" s="157">
        <f t="shared" si="138"/>
        <v>3.8715356891337658</v>
      </c>
      <c r="AK65" s="157">
        <f t="shared" si="151"/>
        <v>2.6966413315782778</v>
      </c>
      <c r="AL65" s="157">
        <f t="shared" si="151"/>
        <v>4.2712701912401698</v>
      </c>
      <c r="AM65" s="157">
        <f t="shared" si="151"/>
        <v>2.2684857992073972</v>
      </c>
      <c r="AN65" s="157">
        <f t="shared" si="151"/>
        <v>4.2133094737934069</v>
      </c>
      <c r="AO65" s="157">
        <f t="shared" si="151"/>
        <v>2.7068403630173901</v>
      </c>
      <c r="AP65" s="157">
        <f t="shared" si="151"/>
        <v>16.589694946122332</v>
      </c>
      <c r="AQ65" s="157">
        <f t="shared" si="151"/>
        <v>6.8480523428339826</v>
      </c>
      <c r="AR65" s="157">
        <f t="shared" si="151"/>
        <v>4.5515899637729786</v>
      </c>
      <c r="AS65" s="157">
        <f t="shared" si="151"/>
        <v>7.8161377028843191</v>
      </c>
      <c r="AT65" s="157">
        <f t="shared" si="152"/>
        <v>19.179449159764129</v>
      </c>
      <c r="AU65" s="157">
        <f t="shared" si="153"/>
        <v>10.600683491062044</v>
      </c>
      <c r="AV65" s="157" t="str">
        <f>IF(AF65="","",(AF65/O65)*10)</f>
        <v/>
      </c>
      <c r="AW65" s="52" t="str">
        <f t="shared" ref="AW65:AW66" si="159">IF(AV65="","",(AV65-AU65)/AU65)</f>
        <v/>
      </c>
    </row>
    <row r="66" spans="1:49" ht="20.100000000000001" customHeight="1" x14ac:dyDescent="0.25">
      <c r="A66" s="121" t="s">
        <v>87</v>
      </c>
      <c r="B66" s="19">
        <f>SUM(B57:B59)</f>
        <v>1111.72</v>
      </c>
      <c r="C66" s="154">
        <f>SUM(C57:C59)</f>
        <v>461.55</v>
      </c>
      <c r="D66" s="154">
        <f>SUM(D57:D59)</f>
        <v>1146.69</v>
      </c>
      <c r="E66" s="154">
        <f t="shared" ref="E66:L66" si="160">SUM(E57:E59)</f>
        <v>632.67000000000007</v>
      </c>
      <c r="F66" s="154">
        <f t="shared" si="160"/>
        <v>431.12000000000012</v>
      </c>
      <c r="G66" s="154">
        <f t="shared" si="160"/>
        <v>1179.42</v>
      </c>
      <c r="H66" s="154">
        <f t="shared" si="160"/>
        <v>572.79999999999995</v>
      </c>
      <c r="I66" s="154">
        <f t="shared" si="160"/>
        <v>330.81000000000006</v>
      </c>
      <c r="J66" s="154">
        <f t="shared" si="160"/>
        <v>431.05</v>
      </c>
      <c r="K66" s="154">
        <f t="shared" si="160"/>
        <v>211.81999999999996</v>
      </c>
      <c r="L66" s="154">
        <f t="shared" si="160"/>
        <v>449.86999999999995</v>
      </c>
      <c r="M66" s="154">
        <f t="shared" ref="M66:N66" si="161">SUM(M57:M59)</f>
        <v>497.9500000000001</v>
      </c>
      <c r="N66" s="154">
        <f t="shared" si="161"/>
        <v>946.63000000000011</v>
      </c>
      <c r="O66" s="154" t="str">
        <f>IF(O59="","",SUM(O57:O59))</f>
        <v/>
      </c>
      <c r="P66" s="52" t="str">
        <f t="shared" si="131"/>
        <v/>
      </c>
      <c r="R66" s="109" t="s">
        <v>87</v>
      </c>
      <c r="S66" s="19">
        <f>SUM(S57:S59)</f>
        <v>376.84800000000001</v>
      </c>
      <c r="T66" s="154">
        <f t="shared" ref="T66:AC66" si="162">SUM(T57:T59)</f>
        <v>361.52099999999996</v>
      </c>
      <c r="U66" s="154">
        <f t="shared" si="162"/>
        <v>353.411</v>
      </c>
      <c r="V66" s="154">
        <f t="shared" si="162"/>
        <v>296.82099999999997</v>
      </c>
      <c r="W66" s="154">
        <f t="shared" si="162"/>
        <v>289.45600000000002</v>
      </c>
      <c r="X66" s="154">
        <f t="shared" si="162"/>
        <v>340.12899999999996</v>
      </c>
      <c r="Y66" s="154">
        <f t="shared" si="162"/>
        <v>363.57</v>
      </c>
      <c r="Z66" s="154">
        <f t="shared" si="162"/>
        <v>267.97200000000004</v>
      </c>
      <c r="AA66" s="154">
        <f t="shared" si="162"/>
        <v>304.03699999999998</v>
      </c>
      <c r="AB66" s="154">
        <f t="shared" si="162"/>
        <v>218.93900000000002</v>
      </c>
      <c r="AC66" s="154">
        <f t="shared" si="162"/>
        <v>237.03700000000001</v>
      </c>
      <c r="AD66" s="154">
        <f t="shared" ref="AD66:AE66" si="163">SUM(AD57:AD59)</f>
        <v>470.44100000000003</v>
      </c>
      <c r="AE66" s="154">
        <f t="shared" si="163"/>
        <v>648.04100000000017</v>
      </c>
      <c r="AF66" s="154" t="str">
        <f>IF(AF59="","",SUM(AF57:AF59))</f>
        <v/>
      </c>
      <c r="AG66" s="52" t="str">
        <f t="shared" si="158"/>
        <v/>
      </c>
      <c r="AI66" s="125">
        <f t="shared" si="138"/>
        <v>3.3897744036268125</v>
      </c>
      <c r="AJ66" s="157">
        <f t="shared" si="138"/>
        <v>7.8327591810204735</v>
      </c>
      <c r="AK66" s="157">
        <f t="shared" si="151"/>
        <v>3.0820099590996692</v>
      </c>
      <c r="AL66" s="157">
        <f t="shared" si="151"/>
        <v>4.691561161426967</v>
      </c>
      <c r="AM66" s="157">
        <f t="shared" si="151"/>
        <v>6.7140471330488012</v>
      </c>
      <c r="AN66" s="157">
        <f t="shared" si="151"/>
        <v>2.883866646317681</v>
      </c>
      <c r="AO66" s="157">
        <f t="shared" si="151"/>
        <v>6.3472416201117321</v>
      </c>
      <c r="AP66" s="157">
        <f t="shared" si="151"/>
        <v>8.1004806384329378</v>
      </c>
      <c r="AQ66" s="157">
        <f t="shared" si="151"/>
        <v>7.0534044774388116</v>
      </c>
      <c r="AR66" s="157">
        <f t="shared" si="151"/>
        <v>10.33608724388632</v>
      </c>
      <c r="AS66" s="157">
        <f t="shared" si="151"/>
        <v>5.2690110476359839</v>
      </c>
      <c r="AT66" s="157">
        <f t="shared" si="152"/>
        <v>9.4475549753991359</v>
      </c>
      <c r="AU66" s="157">
        <f t="shared" si="153"/>
        <v>6.845768674138788</v>
      </c>
      <c r="AV66" s="157" t="str">
        <f>IF(AF66="","",(AF66/O66)*10)</f>
        <v/>
      </c>
      <c r="AW66" s="52" t="str">
        <f t="shared" si="159"/>
        <v/>
      </c>
    </row>
    <row r="67" spans="1:49" ht="20.100000000000001" customHeight="1" thickBot="1" x14ac:dyDescent="0.3">
      <c r="A67" s="122" t="s">
        <v>88</v>
      </c>
      <c r="B67" s="21">
        <f>SUM(B60:B62)</f>
        <v>468.49</v>
      </c>
      <c r="C67" s="155">
        <f>SUM(C60:C62)</f>
        <v>604.85</v>
      </c>
      <c r="D67" s="155">
        <f>IF(D62="","",SUM(D60:D62))</f>
        <v>318.30999999999995</v>
      </c>
      <c r="E67" s="155">
        <f t="shared" ref="E67:O67" si="164">IF(E62="","",SUM(E60:E62))</f>
        <v>385.83</v>
      </c>
      <c r="F67" s="155">
        <f t="shared" si="164"/>
        <v>322.33000000000004</v>
      </c>
      <c r="G67" s="155">
        <f t="shared" si="164"/>
        <v>812.32999999999993</v>
      </c>
      <c r="H67" s="155">
        <f t="shared" si="164"/>
        <v>269.86</v>
      </c>
      <c r="I67" s="155">
        <f t="shared" si="164"/>
        <v>299.23</v>
      </c>
      <c r="J67" s="155">
        <f t="shared" si="164"/>
        <v>522.41</v>
      </c>
      <c r="K67" s="155">
        <f t="shared" si="164"/>
        <v>441.44000000000005</v>
      </c>
      <c r="L67" s="155">
        <f t="shared" si="164"/>
        <v>589.30999999999995</v>
      </c>
      <c r="M67" s="155">
        <f t="shared" ref="M67:N67" si="165">IF(M62="","",SUM(M60:M62))</f>
        <v>520.89999999999975</v>
      </c>
      <c r="N67" s="155">
        <f t="shared" si="165"/>
        <v>277.97000000000008</v>
      </c>
      <c r="O67" s="155" t="str">
        <f t="shared" si="164"/>
        <v/>
      </c>
      <c r="P67" s="55" t="str">
        <f t="shared" si="131"/>
        <v/>
      </c>
      <c r="R67" s="110" t="s">
        <v>88</v>
      </c>
      <c r="S67" s="21">
        <f>SUM(S60:S62)</f>
        <v>173.405</v>
      </c>
      <c r="T67" s="155">
        <f t="shared" ref="T67:AC67" si="166">SUM(T60:T62)</f>
        <v>230.471</v>
      </c>
      <c r="U67" s="155">
        <f t="shared" si="166"/>
        <v>139.79900000000001</v>
      </c>
      <c r="V67" s="155">
        <f t="shared" si="166"/>
        <v>227.17700000000002</v>
      </c>
      <c r="W67" s="155">
        <f t="shared" si="166"/>
        <v>179.22899999999998</v>
      </c>
      <c r="X67" s="155">
        <f t="shared" si="166"/>
        <v>388.57100000000008</v>
      </c>
      <c r="Y67" s="155">
        <f t="shared" si="166"/>
        <v>211.57600000000002</v>
      </c>
      <c r="Z67" s="155">
        <f t="shared" si="166"/>
        <v>147.53800000000001</v>
      </c>
      <c r="AA67" s="155">
        <f t="shared" si="166"/>
        <v>238.09199999999998</v>
      </c>
      <c r="AB67" s="155">
        <f t="shared" si="166"/>
        <v>412.428</v>
      </c>
      <c r="AC67" s="155">
        <f t="shared" si="166"/>
        <v>487.82399999999996</v>
      </c>
      <c r="AD67" s="155">
        <f t="shared" ref="AD67:AE67" si="167">SUM(AD60:AD62)</f>
        <v>426.8599999999999</v>
      </c>
      <c r="AE67" s="155">
        <f t="shared" si="167"/>
        <v>741.05799999999999</v>
      </c>
      <c r="AF67" s="155" t="str">
        <f>IF(AF62="","",SUM(AF60:AF62))</f>
        <v/>
      </c>
      <c r="AG67" s="55" t="str">
        <f t="shared" ref="AG67" si="168">IF(AF67="","",(AF67-AE67)/AE67)</f>
        <v/>
      </c>
      <c r="AI67" s="126">
        <f t="shared" si="138"/>
        <v>3.7013596875066703</v>
      </c>
      <c r="AJ67" s="158">
        <f t="shared" si="138"/>
        <v>3.8103827395221956</v>
      </c>
      <c r="AK67" s="158">
        <f t="shared" ref="AK67:AS67" si="169">IF(U62="","",(U67/D67)*10)</f>
        <v>4.3919135434010883</v>
      </c>
      <c r="AL67" s="158">
        <f t="shared" si="169"/>
        <v>5.8880076717725425</v>
      </c>
      <c r="AM67" s="158">
        <f t="shared" si="169"/>
        <v>5.5604194459094707</v>
      </c>
      <c r="AN67" s="158">
        <f t="shared" si="169"/>
        <v>4.7834131449041664</v>
      </c>
      <c r="AO67" s="158">
        <f t="shared" si="169"/>
        <v>7.840213444008004</v>
      </c>
      <c r="AP67" s="158">
        <f t="shared" si="169"/>
        <v>4.9305885105103098</v>
      </c>
      <c r="AQ67" s="158">
        <f t="shared" si="169"/>
        <v>4.5575697249286957</v>
      </c>
      <c r="AR67" s="158">
        <f t="shared" si="169"/>
        <v>9.3427872417542588</v>
      </c>
      <c r="AS67" s="158">
        <f t="shared" si="169"/>
        <v>8.2778843053740818</v>
      </c>
      <c r="AT67" s="158">
        <f t="shared" ref="AT67" si="170">IF(AD62="","",(AD67/M67)*10)</f>
        <v>8.1946630831253628</v>
      </c>
      <c r="AU67" s="158">
        <f t="shared" ref="AU67" si="171">IF(AE62="","",(AE67/N67)*10)</f>
        <v>26.659639529445617</v>
      </c>
      <c r="AV67" s="158" t="str">
        <f>IF(AF62="","",(AF67/O67)*10)</f>
        <v/>
      </c>
      <c r="AW67" s="55" t="str">
        <f t="shared" si="146"/>
        <v/>
      </c>
    </row>
    <row r="69" spans="1:49" x14ac:dyDescent="0.25">
      <c r="S69" s="119"/>
      <c r="T69" s="119"/>
      <c r="U69" s="119"/>
      <c r="V69" s="119"/>
      <c r="W69" s="119"/>
      <c r="X69" s="119"/>
      <c r="Y69" s="119"/>
      <c r="Z69" s="119"/>
      <c r="AA69" s="119"/>
      <c r="AB69" s="119"/>
      <c r="AC69" s="119"/>
      <c r="AD69" s="119"/>
      <c r="AE69" s="119"/>
      <c r="AF69" s="119"/>
    </row>
    <row r="70" spans="1:49" x14ac:dyDescent="0.25"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</row>
  </sheetData>
  <mergeCells count="24">
    <mergeCell ref="AI4:AV4"/>
    <mergeCell ref="AW4:AW5"/>
    <mergeCell ref="A26:A27"/>
    <mergeCell ref="B26:O26"/>
    <mergeCell ref="P26:P27"/>
    <mergeCell ref="R26:R27"/>
    <mergeCell ref="S26:AF26"/>
    <mergeCell ref="AG26:AG27"/>
    <mergeCell ref="AI26:AV26"/>
    <mergeCell ref="AW26:AW27"/>
    <mergeCell ref="A4:A5"/>
    <mergeCell ref="B4:O4"/>
    <mergeCell ref="P4:P5"/>
    <mergeCell ref="R4:R5"/>
    <mergeCell ref="S4:AF4"/>
    <mergeCell ref="AG4:AG5"/>
    <mergeCell ref="AI48:AV48"/>
    <mergeCell ref="AW48:AW49"/>
    <mergeCell ref="A48:A49"/>
    <mergeCell ref="B48:O48"/>
    <mergeCell ref="P48:P49"/>
    <mergeCell ref="R48:R49"/>
    <mergeCell ref="S48:AF48"/>
    <mergeCell ref="AG48:AG49"/>
  </mergeCells>
  <pageMargins left="0.70866141732283472" right="0.70866141732283472" top="0.74803149606299213" bottom="0.74803149606299213" header="0.31496062992125984" footer="0.31496062992125984"/>
  <pageSetup paperSize="9" scale="40" fitToHeight="2" orientation="landscape" horizontalDpi="4294967292" r:id="rId1"/>
  <ignoredErrors>
    <ignoredError sqref="B42:L45 B20:L23 B64:L67 S20:AC23 S64:AC67 S42:AC45 AD42:AE45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" id="{F97BADF9-E73C-4CBE-9EA6-0DCAB1E3895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P7:P23</xm:sqref>
        </x14:conditionalFormatting>
        <x14:conditionalFormatting xmlns:xm="http://schemas.microsoft.com/office/excel/2006/main">
          <x14:cfRule type="iconSet" priority="8" id="{2A66CD7A-28DD-49A2-BDA3-78C9C6EEECB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AW7:AW23</xm:sqref>
        </x14:conditionalFormatting>
        <x14:conditionalFormatting xmlns:xm="http://schemas.microsoft.com/office/excel/2006/main">
          <x14:cfRule type="iconSet" priority="7" id="{34372654-609B-41E8-9BCB-11F5C521B6A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AG7:AG23</xm:sqref>
        </x14:conditionalFormatting>
        <x14:conditionalFormatting xmlns:xm="http://schemas.microsoft.com/office/excel/2006/main">
          <x14:cfRule type="iconSet" priority="6" id="{DF7F9376-1712-412E-A17F-1F42DD0D836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P29:P45</xm:sqref>
        </x14:conditionalFormatting>
        <x14:conditionalFormatting xmlns:xm="http://schemas.microsoft.com/office/excel/2006/main">
          <x14:cfRule type="iconSet" priority="5" id="{EF5D6AF8-0D0C-4D3F-9A6D-5F98D201C9C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AW29:AW45</xm:sqref>
        </x14:conditionalFormatting>
        <x14:conditionalFormatting xmlns:xm="http://schemas.microsoft.com/office/excel/2006/main">
          <x14:cfRule type="iconSet" priority="4" id="{A8BC959F-865D-438E-B552-296C510297A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AG29:AG45</xm:sqref>
        </x14:conditionalFormatting>
        <x14:conditionalFormatting xmlns:xm="http://schemas.microsoft.com/office/excel/2006/main">
          <x14:cfRule type="iconSet" priority="3" id="{DFB646B7-F349-4B2D-B8D4-12667408966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P51:P67</xm:sqref>
        </x14:conditionalFormatting>
        <x14:conditionalFormatting xmlns:xm="http://schemas.microsoft.com/office/excel/2006/main">
          <x14:cfRule type="iconSet" priority="2" id="{25D06D3F-C46F-47E7-991C-8DBEAD2E0E7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AW51:AW67</xm:sqref>
        </x14:conditionalFormatting>
        <x14:conditionalFormatting xmlns:xm="http://schemas.microsoft.com/office/excel/2006/main">
          <x14:cfRule type="iconSet" priority="1" id="{0CDCEF7F-BAC5-4375-B39C-2D1D538ACA1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AG51:AG67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lha5">
    <pageSetUpPr fitToPage="1"/>
  </sheetPr>
  <dimension ref="A1:T69"/>
  <sheetViews>
    <sheetView showGridLines="0" tabSelected="1" topLeftCell="A4" workbookViewId="0">
      <selection activeCell="A10" sqref="A10:XFD10"/>
    </sheetView>
  </sheetViews>
  <sheetFormatPr defaultRowHeight="15" x14ac:dyDescent="0.25"/>
  <cols>
    <col min="1" max="1" width="3.140625" customWidth="1"/>
    <col min="2" max="2" width="28.7109375" customWidth="1"/>
    <col min="4" max="4" width="10" bestFit="1" customWidth="1"/>
    <col min="5" max="6" width="9.140625" customWidth="1"/>
    <col min="7" max="7" width="10.85546875" customWidth="1"/>
    <col min="8" max="8" width="1.85546875" customWidth="1"/>
    <col min="11" max="12" width="9.140625" customWidth="1"/>
    <col min="13" max="13" width="10.85546875" customWidth="1"/>
    <col min="14" max="14" width="1.85546875" customWidth="1"/>
    <col min="16" max="16" width="9.140625" style="34"/>
    <col min="17" max="17" width="10.85546875" customWidth="1"/>
    <col min="19" max="19" width="10" bestFit="1" customWidth="1"/>
  </cols>
  <sheetData>
    <row r="1" spans="1:20" ht="15.75" x14ac:dyDescent="0.25">
      <c r="A1" s="4" t="s">
        <v>24</v>
      </c>
    </row>
    <row r="3" spans="1:20" ht="8.25" customHeight="1" thickBot="1" x14ac:dyDescent="0.3">
      <c r="Q3" s="10"/>
    </row>
    <row r="4" spans="1:20" x14ac:dyDescent="0.25">
      <c r="A4" s="337" t="s">
        <v>3</v>
      </c>
      <c r="B4" s="330"/>
      <c r="C4" s="352" t="s">
        <v>1</v>
      </c>
      <c r="D4" s="353"/>
      <c r="E4" s="350" t="s">
        <v>104</v>
      </c>
      <c r="F4" s="350"/>
      <c r="G4" s="130" t="s">
        <v>0</v>
      </c>
      <c r="I4" s="354">
        <v>1000</v>
      </c>
      <c r="J4" s="350"/>
      <c r="K4" s="348" t="s">
        <v>104</v>
      </c>
      <c r="L4" s="349"/>
      <c r="M4" s="130" t="s">
        <v>0</v>
      </c>
      <c r="O4" s="360" t="s">
        <v>22</v>
      </c>
      <c r="P4" s="350"/>
      <c r="Q4" s="130" t="s">
        <v>0</v>
      </c>
    </row>
    <row r="5" spans="1:20" x14ac:dyDescent="0.25">
      <c r="A5" s="351"/>
      <c r="B5" s="331"/>
      <c r="C5" s="355" t="s">
        <v>56</v>
      </c>
      <c r="D5" s="356"/>
      <c r="E5" s="357" t="str">
        <f>C5</f>
        <v>jan</v>
      </c>
      <c r="F5" s="357"/>
      <c r="G5" s="131" t="s">
        <v>134</v>
      </c>
      <c r="I5" s="358" t="str">
        <f>C5</f>
        <v>jan</v>
      </c>
      <c r="J5" s="357"/>
      <c r="K5" s="359" t="str">
        <f>C5</f>
        <v>jan</v>
      </c>
      <c r="L5" s="347"/>
      <c r="M5" s="131" t="str">
        <f>G5</f>
        <v>2023 /2022</v>
      </c>
      <c r="O5" s="358" t="str">
        <f>C5</f>
        <v>jan</v>
      </c>
      <c r="P5" s="356"/>
      <c r="Q5" s="131" t="str">
        <f>G5</f>
        <v>2023 /2022</v>
      </c>
    </row>
    <row r="6" spans="1:20" ht="19.5" customHeight="1" x14ac:dyDescent="0.25">
      <c r="A6" s="351"/>
      <c r="B6" s="331"/>
      <c r="C6" s="139">
        <v>2022</v>
      </c>
      <c r="D6" s="137">
        <v>2023</v>
      </c>
      <c r="E6" s="68">
        <f>C6</f>
        <v>2022</v>
      </c>
      <c r="F6" s="137">
        <f>D6</f>
        <v>2023</v>
      </c>
      <c r="G6" s="131" t="s">
        <v>1</v>
      </c>
      <c r="I6" s="16">
        <f>C6</f>
        <v>2022</v>
      </c>
      <c r="J6" s="138">
        <f>D6</f>
        <v>2023</v>
      </c>
      <c r="K6" s="136">
        <f>E6</f>
        <v>2022</v>
      </c>
      <c r="L6" s="137">
        <f>D6</f>
        <v>2023</v>
      </c>
      <c r="M6" s="260">
        <v>1000</v>
      </c>
      <c r="O6" s="16">
        <f>C6</f>
        <v>2022</v>
      </c>
      <c r="P6" s="138">
        <f>D6</f>
        <v>2023</v>
      </c>
      <c r="Q6" s="131"/>
    </row>
    <row r="7" spans="1:20" ht="19.5" customHeight="1" x14ac:dyDescent="0.25">
      <c r="A7" s="23" t="s">
        <v>109</v>
      </c>
      <c r="B7" s="15"/>
      <c r="C7" s="78">
        <f>C8+C9</f>
        <v>99612.060000000027</v>
      </c>
      <c r="D7" s="210">
        <f>D8+D9</f>
        <v>99843.000000000029</v>
      </c>
      <c r="E7" s="216">
        <f t="shared" ref="E7" si="0">C7/$C$20</f>
        <v>0.43627978809355289</v>
      </c>
      <c r="F7" s="217">
        <f t="shared" ref="F7" si="1">D7/$D$20</f>
        <v>0.42395046009174553</v>
      </c>
      <c r="G7" s="53">
        <f>(D7-C7)/C7</f>
        <v>2.3183939775967112E-3</v>
      </c>
      <c r="I7" s="224">
        <f>I8+I9</f>
        <v>29327.618999999999</v>
      </c>
      <c r="J7" s="225">
        <f>J8+J9</f>
        <v>29647.705000000002</v>
      </c>
      <c r="K7" s="229">
        <f t="shared" ref="K7" si="2">I7/$I$20</f>
        <v>0.46126094571203641</v>
      </c>
      <c r="L7" s="230">
        <f t="shared" ref="L7" si="3">J7/$J$20</f>
        <v>0.46961885222920691</v>
      </c>
      <c r="M7" s="53">
        <f>(J7-I7)/I7</f>
        <v>1.0914148877888894E-2</v>
      </c>
      <c r="O7" s="63">
        <f t="shared" ref="O7" si="4">(I7/C7)*10</f>
        <v>2.9441835657248721</v>
      </c>
      <c r="P7" s="237">
        <f t="shared" ref="P7" si="5">(J7/D7)*10</f>
        <v>2.9694325090391911</v>
      </c>
      <c r="Q7" s="53">
        <f>(P7-O7)/O7</f>
        <v>8.5758726487907104E-3</v>
      </c>
    </row>
    <row r="8" spans="1:20" ht="20.100000000000001" customHeight="1" x14ac:dyDescent="0.25">
      <c r="A8" s="8" t="s">
        <v>4</v>
      </c>
      <c r="C8" s="19">
        <v>50475.610000000008</v>
      </c>
      <c r="D8" s="140">
        <v>44821.860000000015</v>
      </c>
      <c r="E8" s="214">
        <f t="shared" ref="E8:E19" si="6">C8/$C$20</f>
        <v>0.22107251305407014</v>
      </c>
      <c r="F8" s="215">
        <f t="shared" ref="F8:F19" si="7">D8/$D$20</f>
        <v>0.19032128611087212</v>
      </c>
      <c r="G8" s="52">
        <f>(D8-C8)/C8</f>
        <v>-0.11200954282672347</v>
      </c>
      <c r="I8" s="19">
        <v>17094.196999999996</v>
      </c>
      <c r="J8" s="140">
        <v>15301.431</v>
      </c>
      <c r="K8" s="227">
        <f t="shared" ref="K8:K19" si="8">I8/$I$20</f>
        <v>0.26885528874361925</v>
      </c>
      <c r="L8" s="228">
        <f t="shared" ref="L8:L19" si="9">J8/$J$20</f>
        <v>0.24237425674885815</v>
      </c>
      <c r="M8" s="52">
        <f>(J8-I8)/I8</f>
        <v>-0.10487570723561898</v>
      </c>
      <c r="O8" s="27">
        <f t="shared" ref="O8:O20" si="10">(I8/C8)*10</f>
        <v>3.3866251443023661</v>
      </c>
      <c r="P8" s="143">
        <f t="shared" ref="P8:P20" si="11">(J8/D8)*10</f>
        <v>3.4138322238300676</v>
      </c>
      <c r="Q8" s="52">
        <f>(P8-O8)/O8</f>
        <v>8.0336849720361037E-3</v>
      </c>
      <c r="R8" s="119"/>
      <c r="S8" s="294"/>
      <c r="T8" s="2"/>
    </row>
    <row r="9" spans="1:20" ht="20.100000000000001" customHeight="1" x14ac:dyDescent="0.25">
      <c r="A9" s="8" t="s">
        <v>5</v>
      </c>
      <c r="C9" s="19">
        <v>49136.450000000012</v>
      </c>
      <c r="D9" s="140">
        <v>55021.140000000021</v>
      </c>
      <c r="E9" s="214">
        <f t="shared" si="6"/>
        <v>0.21520727503948275</v>
      </c>
      <c r="F9" s="215">
        <f t="shared" si="7"/>
        <v>0.23362917398087343</v>
      </c>
      <c r="G9" s="52">
        <f>(D9-C9)/C9</f>
        <v>0.11976221318389929</v>
      </c>
      <c r="I9" s="19">
        <v>12233.422</v>
      </c>
      <c r="J9" s="140">
        <v>14346.273999999999</v>
      </c>
      <c r="K9" s="227">
        <f t="shared" si="8"/>
        <v>0.1924056569684171</v>
      </c>
      <c r="L9" s="228">
        <f t="shared" si="9"/>
        <v>0.22724459548034875</v>
      </c>
      <c r="M9" s="52">
        <f>(J9-I9)/I9</f>
        <v>0.17271144574265473</v>
      </c>
      <c r="O9" s="27">
        <f t="shared" si="10"/>
        <v>2.4896837276604229</v>
      </c>
      <c r="P9" s="143">
        <f t="shared" si="11"/>
        <v>2.6074112604718831</v>
      </c>
      <c r="Q9" s="52">
        <f t="shared" ref="Q9:Q20" si="12">(P9-O9)/O9</f>
        <v>4.7286139803022195E-2</v>
      </c>
      <c r="R9" s="119"/>
      <c r="S9" s="119"/>
      <c r="T9" s="2"/>
    </row>
    <row r="10" spans="1:20" ht="20.100000000000001" customHeight="1" x14ac:dyDescent="0.25">
      <c r="A10" s="23" t="s">
        <v>38</v>
      </c>
      <c r="B10" s="15"/>
      <c r="C10" s="78">
        <f>C11+C12</f>
        <v>82646.499999999971</v>
      </c>
      <c r="D10" s="210">
        <f>D11+D12</f>
        <v>94128.779999999941</v>
      </c>
      <c r="E10" s="216">
        <f t="shared" si="6"/>
        <v>0.36197421784745543</v>
      </c>
      <c r="F10" s="217">
        <f t="shared" si="7"/>
        <v>0.39968690432854237</v>
      </c>
      <c r="G10" s="53">
        <f>(D10-C10)/C10</f>
        <v>0.13893244118020695</v>
      </c>
      <c r="I10" s="224">
        <f>I11+I12</f>
        <v>10732.178999999993</v>
      </c>
      <c r="J10" s="225">
        <f>J11+J12</f>
        <v>11694.77</v>
      </c>
      <c r="K10" s="229">
        <f t="shared" si="8"/>
        <v>0.16879430393210079</v>
      </c>
      <c r="L10" s="230">
        <f t="shared" si="9"/>
        <v>0.1852448432175294</v>
      </c>
      <c r="M10" s="53">
        <f>(J10-I10)/I10</f>
        <v>8.9692037376567071E-2</v>
      </c>
      <c r="O10" s="63">
        <f t="shared" si="10"/>
        <v>1.2985642465198157</v>
      </c>
      <c r="P10" s="237">
        <f t="shared" si="11"/>
        <v>1.2424223494663384</v>
      </c>
      <c r="Q10" s="53">
        <f t="shared" si="12"/>
        <v>-4.3233823204311184E-2</v>
      </c>
      <c r="T10" s="2"/>
    </row>
    <row r="11" spans="1:20" ht="20.100000000000001" customHeight="1" x14ac:dyDescent="0.25">
      <c r="A11" s="8"/>
      <c r="B11" t="s">
        <v>6</v>
      </c>
      <c r="C11" s="19">
        <v>79597.439999999973</v>
      </c>
      <c r="D11" s="140">
        <v>89083.359999999942</v>
      </c>
      <c r="E11" s="214">
        <f t="shared" si="6"/>
        <v>0.34861997890606089</v>
      </c>
      <c r="F11" s="215">
        <f t="shared" si="7"/>
        <v>0.378263187790016</v>
      </c>
      <c r="G11" s="52">
        <f t="shared" ref="G11:G19" si="13">(D11-C11)/C11</f>
        <v>0.11917368196766093</v>
      </c>
      <c r="I11" s="19">
        <v>10106.907999999994</v>
      </c>
      <c r="J11" s="140">
        <v>10801.324000000001</v>
      </c>
      <c r="K11" s="227">
        <f t="shared" si="8"/>
        <v>0.15896012363992262</v>
      </c>
      <c r="L11" s="228">
        <f t="shared" si="9"/>
        <v>0.17109268253430701</v>
      </c>
      <c r="M11" s="52">
        <f t="shared" ref="M11:M19" si="14">(J11-I11)/I11</f>
        <v>6.8707066493531643E-2</v>
      </c>
      <c r="O11" s="27">
        <f t="shared" si="10"/>
        <v>1.269752896575568</v>
      </c>
      <c r="P11" s="143">
        <f t="shared" si="11"/>
        <v>1.2124962507027135</v>
      </c>
      <c r="Q11" s="52">
        <f t="shared" si="12"/>
        <v>-4.5092746807092583E-2</v>
      </c>
    </row>
    <row r="12" spans="1:20" ht="20.100000000000001" customHeight="1" x14ac:dyDescent="0.25">
      <c r="A12" s="8"/>
      <c r="B12" t="s">
        <v>39</v>
      </c>
      <c r="C12" s="19">
        <v>3049.0600000000018</v>
      </c>
      <c r="D12" s="140">
        <v>5045.4199999999992</v>
      </c>
      <c r="E12" s="218">
        <f t="shared" si="6"/>
        <v>1.3354238941394534E-2</v>
      </c>
      <c r="F12" s="219">
        <f t="shared" si="7"/>
        <v>2.1423716538526424E-2</v>
      </c>
      <c r="G12" s="52">
        <f t="shared" si="13"/>
        <v>0.6547460528818706</v>
      </c>
      <c r="I12" s="19">
        <v>625.27099999999973</v>
      </c>
      <c r="J12" s="140">
        <v>893.44600000000003</v>
      </c>
      <c r="K12" s="231">
        <f t="shared" si="8"/>
        <v>9.8341802921781893E-3</v>
      </c>
      <c r="L12" s="232">
        <f t="shared" si="9"/>
        <v>1.4152160683222394E-2</v>
      </c>
      <c r="M12" s="52">
        <f t="shared" si="14"/>
        <v>0.42889403154792149</v>
      </c>
      <c r="O12" s="27">
        <f t="shared" si="10"/>
        <v>2.0507008717440764</v>
      </c>
      <c r="P12" s="143">
        <f t="shared" si="11"/>
        <v>1.77080599831134</v>
      </c>
      <c r="Q12" s="52">
        <f t="shared" si="12"/>
        <v>-0.13648742110042208</v>
      </c>
    </row>
    <row r="13" spans="1:20" ht="20.100000000000001" customHeight="1" x14ac:dyDescent="0.25">
      <c r="A13" s="23" t="s">
        <v>111</v>
      </c>
      <c r="B13" s="15"/>
      <c r="C13" s="78">
        <f>SUM(C14:C16)</f>
        <v>42509.950000000004</v>
      </c>
      <c r="D13" s="210">
        <f>SUM(D14:D16)</f>
        <v>38576.039999999994</v>
      </c>
      <c r="E13" s="216">
        <f t="shared" si="6"/>
        <v>0.18618460433272363</v>
      </c>
      <c r="F13" s="217">
        <f t="shared" si="7"/>
        <v>0.1638004657964762</v>
      </c>
      <c r="G13" s="53">
        <f t="shared" si="13"/>
        <v>-9.2540922772198275E-2</v>
      </c>
      <c r="I13" s="224">
        <f>SUM(I14:I16)</f>
        <v>22131.588</v>
      </c>
      <c r="J13" s="225">
        <f>SUM(J14:J16)</f>
        <v>20696.931</v>
      </c>
      <c r="K13" s="229">
        <f t="shared" si="8"/>
        <v>0.34808271380602551</v>
      </c>
      <c r="L13" s="230">
        <f t="shared" si="9"/>
        <v>0.32783883207442505</v>
      </c>
      <c r="M13" s="53">
        <f t="shared" si="14"/>
        <v>-6.4823952081522543E-2</v>
      </c>
      <c r="O13" s="63">
        <f t="shared" si="10"/>
        <v>5.2062136041091556</v>
      </c>
      <c r="P13" s="237">
        <f t="shared" si="11"/>
        <v>5.3652295569996316</v>
      </c>
      <c r="Q13" s="53">
        <f t="shared" si="12"/>
        <v>3.0543493790759567E-2</v>
      </c>
    </row>
    <row r="14" spans="1:20" ht="20.100000000000001" customHeight="1" x14ac:dyDescent="0.25">
      <c r="A14" s="8"/>
      <c r="B14" s="3" t="s">
        <v>7</v>
      </c>
      <c r="C14" s="31">
        <v>40099.310000000005</v>
      </c>
      <c r="D14" s="141">
        <v>35940.079999999994</v>
      </c>
      <c r="E14" s="214">
        <f t="shared" si="6"/>
        <v>0.17562651017856357</v>
      </c>
      <c r="F14" s="215">
        <f t="shared" si="7"/>
        <v>0.15260772865132394</v>
      </c>
      <c r="G14" s="52">
        <f t="shared" si="13"/>
        <v>-0.10372323114786788</v>
      </c>
      <c r="I14" s="31">
        <v>20448.199000000001</v>
      </c>
      <c r="J14" s="141">
        <v>18869.391</v>
      </c>
      <c r="K14" s="227">
        <f t="shared" si="8"/>
        <v>0.3216065923676899</v>
      </c>
      <c r="L14" s="228">
        <f t="shared" si="9"/>
        <v>0.29889064747791194</v>
      </c>
      <c r="M14" s="52">
        <f t="shared" si="14"/>
        <v>-7.721012496014934E-2</v>
      </c>
      <c r="O14" s="27">
        <f t="shared" si="10"/>
        <v>5.0993892413610107</v>
      </c>
      <c r="P14" s="143">
        <f t="shared" si="11"/>
        <v>5.2502362265192515</v>
      </c>
      <c r="Q14" s="52">
        <f t="shared" si="12"/>
        <v>2.9581382792810737E-2</v>
      </c>
      <c r="S14" s="119"/>
    </row>
    <row r="15" spans="1:20" ht="20.100000000000001" customHeight="1" x14ac:dyDescent="0.25">
      <c r="A15" s="8"/>
      <c r="B15" s="3" t="s">
        <v>8</v>
      </c>
      <c r="C15" s="31">
        <v>1805.06</v>
      </c>
      <c r="D15" s="141">
        <v>1573.03</v>
      </c>
      <c r="E15" s="214">
        <f t="shared" si="6"/>
        <v>7.9057816322255399E-3</v>
      </c>
      <c r="F15" s="215">
        <f t="shared" si="7"/>
        <v>6.67935450896025E-3</v>
      </c>
      <c r="G15" s="52">
        <f t="shared" si="13"/>
        <v>-0.12854420351678059</v>
      </c>
      <c r="I15" s="31">
        <v>1544.7459999999996</v>
      </c>
      <c r="J15" s="141">
        <v>1595.5710000000001</v>
      </c>
      <c r="K15" s="227">
        <f t="shared" si="8"/>
        <v>2.4295562515487031E-2</v>
      </c>
      <c r="L15" s="228">
        <f t="shared" si="9"/>
        <v>2.5273801856508217E-2</v>
      </c>
      <c r="M15" s="52">
        <f t="shared" si="14"/>
        <v>3.290184923605597E-2</v>
      </c>
      <c r="O15" s="27">
        <f t="shared" si="10"/>
        <v>8.5578651125170335</v>
      </c>
      <c r="P15" s="143">
        <f t="shared" si="11"/>
        <v>10.143296694913639</v>
      </c>
      <c r="Q15" s="52">
        <f t="shared" si="12"/>
        <v>0.18526017430184749</v>
      </c>
    </row>
    <row r="16" spans="1:20" ht="20.100000000000001" customHeight="1" x14ac:dyDescent="0.25">
      <c r="A16" s="32"/>
      <c r="B16" s="33" t="s">
        <v>9</v>
      </c>
      <c r="C16" s="211">
        <v>605.57999999999981</v>
      </c>
      <c r="D16" s="212">
        <v>1062.93</v>
      </c>
      <c r="E16" s="218">
        <f t="shared" si="6"/>
        <v>2.652312521934529E-3</v>
      </c>
      <c r="F16" s="219">
        <f t="shared" si="7"/>
        <v>4.5133826361920112E-3</v>
      </c>
      <c r="G16" s="52">
        <f t="shared" si="13"/>
        <v>0.7552263945308636</v>
      </c>
      <c r="I16" s="211">
        <v>138.64300000000003</v>
      </c>
      <c r="J16" s="212">
        <v>231.96899999999988</v>
      </c>
      <c r="K16" s="231">
        <f t="shared" si="8"/>
        <v>2.1805589228485914E-3</v>
      </c>
      <c r="L16" s="232">
        <f t="shared" si="9"/>
        <v>3.6743827400048954E-3</v>
      </c>
      <c r="M16" s="52">
        <f t="shared" si="14"/>
        <v>0.67313892515308982</v>
      </c>
      <c r="O16" s="27">
        <f t="shared" si="10"/>
        <v>2.2894250140361319</v>
      </c>
      <c r="P16" s="143">
        <f t="shared" si="11"/>
        <v>2.1823544353814444</v>
      </c>
      <c r="Q16" s="52">
        <f t="shared" si="12"/>
        <v>-4.6767453835899121E-2</v>
      </c>
    </row>
    <row r="17" spans="1:17" ht="20.100000000000001" customHeight="1" x14ac:dyDescent="0.25">
      <c r="A17" s="8" t="s">
        <v>112</v>
      </c>
      <c r="B17" s="3"/>
      <c r="C17" s="19">
        <v>562.17999999999995</v>
      </c>
      <c r="D17" s="140">
        <v>96.81</v>
      </c>
      <c r="E17" s="214">
        <f t="shared" si="6"/>
        <v>2.4622296865503381E-3</v>
      </c>
      <c r="F17" s="215">
        <f t="shared" si="7"/>
        <v>4.1107182317720695E-4</v>
      </c>
      <c r="G17" s="54">
        <f t="shared" si="13"/>
        <v>-0.82779536803159126</v>
      </c>
      <c r="I17" s="31">
        <v>440.04100000000005</v>
      </c>
      <c r="J17" s="141">
        <v>121.55500000000001</v>
      </c>
      <c r="K17" s="227">
        <f t="shared" si="8"/>
        <v>6.9209071425835912E-3</v>
      </c>
      <c r="L17" s="228">
        <f t="shared" si="9"/>
        <v>1.925427940635582E-3</v>
      </c>
      <c r="M17" s="54">
        <f t="shared" si="14"/>
        <v>-0.72376437650128056</v>
      </c>
      <c r="O17" s="238">
        <f t="shared" si="10"/>
        <v>7.8274040342950668</v>
      </c>
      <c r="P17" s="239">
        <f t="shared" si="11"/>
        <v>12.556037599421547</v>
      </c>
      <c r="Q17" s="54">
        <f t="shared" si="12"/>
        <v>0.60411262078824568</v>
      </c>
    </row>
    <row r="18" spans="1:17" ht="20.100000000000001" customHeight="1" x14ac:dyDescent="0.25">
      <c r="A18" s="8" t="s">
        <v>10</v>
      </c>
      <c r="C18" s="19">
        <v>1335.7899999999993</v>
      </c>
      <c r="D18" s="140">
        <v>974.1400000000001</v>
      </c>
      <c r="E18" s="214">
        <f t="shared" si="6"/>
        <v>5.8504781262177152E-3</v>
      </c>
      <c r="F18" s="215">
        <f t="shared" si="7"/>
        <v>4.1363651051528191E-3</v>
      </c>
      <c r="G18" s="52">
        <f t="shared" si="13"/>
        <v>-0.27073866401155822</v>
      </c>
      <c r="I18" s="19">
        <v>640.42799999999988</v>
      </c>
      <c r="J18" s="140">
        <v>580.01899999999989</v>
      </c>
      <c r="K18" s="227">
        <f t="shared" si="8"/>
        <v>1.0072567600542957E-2</v>
      </c>
      <c r="L18" s="228">
        <f t="shared" si="9"/>
        <v>9.1874854074247003E-3</v>
      </c>
      <c r="M18" s="52">
        <f t="shared" si="14"/>
        <v>-9.4325981999537817E-2</v>
      </c>
      <c r="O18" s="27">
        <f t="shared" si="10"/>
        <v>4.7943763615538391</v>
      </c>
      <c r="P18" s="143">
        <f t="shared" si="11"/>
        <v>5.9541646991192207</v>
      </c>
      <c r="Q18" s="52">
        <f t="shared" si="12"/>
        <v>0.24190598528428808</v>
      </c>
    </row>
    <row r="19" spans="1:17" ht="20.100000000000001" customHeight="1" thickBot="1" x14ac:dyDescent="0.3">
      <c r="A19" s="8" t="s">
        <v>11</v>
      </c>
      <c r="B19" s="10"/>
      <c r="C19" s="21">
        <v>1655.0299999999995</v>
      </c>
      <c r="D19" s="142">
        <v>1887.5200000000002</v>
      </c>
      <c r="E19" s="220">
        <f t="shared" si="6"/>
        <v>7.2486819134999561E-3</v>
      </c>
      <c r="F19" s="221">
        <f t="shared" si="7"/>
        <v>8.014732854905917E-3</v>
      </c>
      <c r="G19" s="55">
        <f t="shared" si="13"/>
        <v>0.14047479501882187</v>
      </c>
      <c r="I19" s="21">
        <v>309.55000000000007</v>
      </c>
      <c r="J19" s="142">
        <v>390.43999999999988</v>
      </c>
      <c r="K19" s="233">
        <f t="shared" si="8"/>
        <v>4.8685618067106267E-3</v>
      </c>
      <c r="L19" s="234">
        <f t="shared" si="9"/>
        <v>6.1845591307783014E-3</v>
      </c>
      <c r="M19" s="55">
        <f t="shared" si="14"/>
        <v>0.26131481182361427</v>
      </c>
      <c r="O19" s="240">
        <f t="shared" si="10"/>
        <v>1.8703588454589957</v>
      </c>
      <c r="P19" s="241">
        <f t="shared" si="11"/>
        <v>2.0685343731457144</v>
      </c>
      <c r="Q19" s="55">
        <f t="shared" si="12"/>
        <v>0.10595588550713939</v>
      </c>
    </row>
    <row r="20" spans="1:17" ht="26.25" customHeight="1" thickBot="1" x14ac:dyDescent="0.3">
      <c r="A20" s="12" t="s">
        <v>12</v>
      </c>
      <c r="B20" s="48"/>
      <c r="C20" s="213">
        <f>C8+C9+C10+C13+C17+C18+C19</f>
        <v>228321.51</v>
      </c>
      <c r="D20" s="145">
        <f>D8+D9+D10+D13+D17+D18+D19</f>
        <v>235506.28999999995</v>
      </c>
      <c r="E20" s="222">
        <f>E8+E9+E10+E13+E17+E18+E19</f>
        <v>1</v>
      </c>
      <c r="F20" s="223">
        <f>F8+F9+F10+F13+F17+F18+F19</f>
        <v>1</v>
      </c>
      <c r="G20" s="55">
        <f>(D20-C20)/C20</f>
        <v>3.1467819216857582E-2</v>
      </c>
      <c r="H20" s="1"/>
      <c r="I20" s="213">
        <f>I8+I9+I10+I13+I17+I18+I19</f>
        <v>63581.404999999999</v>
      </c>
      <c r="J20" s="226">
        <f>J8+J9+J10+J13+J17+J18+J19</f>
        <v>63131.420000000006</v>
      </c>
      <c r="K20" s="235">
        <f>K8+K9+K10+K13+K17+K18+K19</f>
        <v>0.99999999999999989</v>
      </c>
      <c r="L20" s="236">
        <f>L8+L9+L10+L13+L17+L18+L19</f>
        <v>1</v>
      </c>
      <c r="M20" s="55">
        <f>(J20-I20)/I20</f>
        <v>-7.0773050705625852E-3</v>
      </c>
      <c r="N20" s="1"/>
      <c r="O20" s="24">
        <f t="shared" si="10"/>
        <v>2.7847312765231798</v>
      </c>
      <c r="P20" s="242">
        <f t="shared" si="11"/>
        <v>2.6806681044485066</v>
      </c>
      <c r="Q20" s="55">
        <f t="shared" si="12"/>
        <v>-3.7369197147309373E-2</v>
      </c>
    </row>
    <row r="21" spans="1:17" x14ac:dyDescent="0.25">
      <c r="J21" s="270"/>
    </row>
    <row r="22" spans="1:17" x14ac:dyDescent="0.25">
      <c r="A22" s="1"/>
    </row>
    <row r="23" spans="1:17" ht="8.25" customHeight="1" thickBot="1" x14ac:dyDescent="0.3"/>
    <row r="24" spans="1:17" ht="15" customHeight="1" x14ac:dyDescent="0.25">
      <c r="A24" s="337" t="s">
        <v>2</v>
      </c>
      <c r="B24" s="330"/>
      <c r="C24" s="352" t="s">
        <v>1</v>
      </c>
      <c r="D24" s="353"/>
      <c r="E24" s="350" t="s">
        <v>105</v>
      </c>
      <c r="F24" s="350"/>
      <c r="G24" s="130" t="s">
        <v>0</v>
      </c>
      <c r="I24" s="354">
        <v>1000</v>
      </c>
      <c r="J24" s="353"/>
      <c r="K24" s="350" t="s">
        <v>105</v>
      </c>
      <c r="L24" s="350"/>
      <c r="M24" s="130" t="s">
        <v>0</v>
      </c>
      <c r="O24" s="360" t="s">
        <v>22</v>
      </c>
      <c r="P24" s="350"/>
      <c r="Q24" s="130" t="s">
        <v>0</v>
      </c>
    </row>
    <row r="25" spans="1:17" ht="15" customHeight="1" x14ac:dyDescent="0.25">
      <c r="A25" s="351"/>
      <c r="B25" s="331"/>
      <c r="C25" s="355" t="str">
        <f>C5</f>
        <v>jan</v>
      </c>
      <c r="D25" s="356"/>
      <c r="E25" s="357" t="str">
        <f>C5</f>
        <v>jan</v>
      </c>
      <c r="F25" s="357"/>
      <c r="G25" s="131" t="str">
        <f>G5</f>
        <v>2023 /2022</v>
      </c>
      <c r="I25" s="358" t="str">
        <f>C5</f>
        <v>jan</v>
      </c>
      <c r="J25" s="356"/>
      <c r="K25" s="346" t="str">
        <f>C5</f>
        <v>jan</v>
      </c>
      <c r="L25" s="347"/>
      <c r="M25" s="131" t="str">
        <f>G5</f>
        <v>2023 /2022</v>
      </c>
      <c r="O25" s="358" t="str">
        <f>C5</f>
        <v>jan</v>
      </c>
      <c r="P25" s="356"/>
      <c r="Q25" s="131" t="str">
        <f>G5</f>
        <v>2023 /2022</v>
      </c>
    </row>
    <row r="26" spans="1:17" ht="19.5" customHeight="1" x14ac:dyDescent="0.25">
      <c r="A26" s="351"/>
      <c r="B26" s="331"/>
      <c r="C26" s="139">
        <f>C6</f>
        <v>2022</v>
      </c>
      <c r="D26" s="137">
        <f>D6</f>
        <v>2023</v>
      </c>
      <c r="E26" s="68">
        <f>C6</f>
        <v>2022</v>
      </c>
      <c r="F26" s="137">
        <f>D6</f>
        <v>2023</v>
      </c>
      <c r="G26" s="131" t="s">
        <v>1</v>
      </c>
      <c r="I26" s="16">
        <f>C6</f>
        <v>2022</v>
      </c>
      <c r="J26" s="138">
        <f>D6</f>
        <v>2023</v>
      </c>
      <c r="K26" s="136">
        <f>C6</f>
        <v>2022</v>
      </c>
      <c r="L26" s="137">
        <f>D6</f>
        <v>2023</v>
      </c>
      <c r="M26" s="260">
        <v>1000</v>
      </c>
      <c r="O26" s="16">
        <f>C6</f>
        <v>2022</v>
      </c>
      <c r="P26" s="138">
        <f>D6</f>
        <v>2023</v>
      </c>
      <c r="Q26" s="131"/>
    </row>
    <row r="27" spans="1:17" ht="19.5" customHeight="1" x14ac:dyDescent="0.25">
      <c r="A27" s="23" t="s">
        <v>109</v>
      </c>
      <c r="B27" s="15"/>
      <c r="C27" s="78">
        <f>C28+C29</f>
        <v>41458.1</v>
      </c>
      <c r="D27" s="210">
        <f>D28+D29</f>
        <v>43632.05000000001</v>
      </c>
      <c r="E27" s="216">
        <f>C27/$C$40</f>
        <v>0.41598699444251636</v>
      </c>
      <c r="F27" s="217">
        <f>D27/$D$40</f>
        <v>0.44290589052384277</v>
      </c>
      <c r="G27" s="53">
        <f>(D27-C27)/C27</f>
        <v>5.2437280049013622E-2</v>
      </c>
      <c r="I27" s="78">
        <f>I28+I29</f>
        <v>10307.097000000002</v>
      </c>
      <c r="J27" s="210">
        <f>J28+J29</f>
        <v>11356.113999999998</v>
      </c>
      <c r="K27" s="216">
        <f>I27/$I$40</f>
        <v>0.36993782253280227</v>
      </c>
      <c r="L27" s="217">
        <f>J27/$J$40</f>
        <v>0.40413385351106268</v>
      </c>
      <c r="M27" s="53">
        <f>(J27-I27)/I27</f>
        <v>0.10177618392453239</v>
      </c>
      <c r="O27" s="63">
        <f t="shared" ref="O27" si="15">(I27/C27)*10</f>
        <v>2.4861479421391723</v>
      </c>
      <c r="P27" s="237">
        <f t="shared" ref="P27" si="16">(J27/D27)*10</f>
        <v>2.6027000794140993</v>
      </c>
      <c r="Q27" s="53">
        <f>(P27-O27)/O27</f>
        <v>4.6880612090462029E-2</v>
      </c>
    </row>
    <row r="28" spans="1:17" ht="20.100000000000001" customHeight="1" x14ac:dyDescent="0.25">
      <c r="A28" s="8" t="s">
        <v>4</v>
      </c>
      <c r="C28" s="19">
        <v>20101.12</v>
      </c>
      <c r="D28" s="140">
        <v>19864.530000000006</v>
      </c>
      <c r="E28" s="214">
        <f>C28/$C$40</f>
        <v>0.20169290183892541</v>
      </c>
      <c r="F28" s="215">
        <f>D28/$D$40</f>
        <v>0.20164345588821958</v>
      </c>
      <c r="G28" s="52">
        <f>(D28-C28)/C28</f>
        <v>-1.1769990925878403E-2</v>
      </c>
      <c r="I28" s="19">
        <v>5465.0609999999997</v>
      </c>
      <c r="J28" s="140">
        <v>5584.0989999999993</v>
      </c>
      <c r="K28" s="214">
        <f>I28/$I$40</f>
        <v>0.19614958182201434</v>
      </c>
      <c r="L28" s="215">
        <f>J28/$J$40</f>
        <v>0.19872321176568603</v>
      </c>
      <c r="M28" s="52">
        <f>(J28-I28)/I28</f>
        <v>2.1781641595583209E-2</v>
      </c>
      <c r="O28" s="27">
        <f t="shared" ref="O28:O40" si="17">(I28/C28)*10</f>
        <v>2.7187843264454914</v>
      </c>
      <c r="P28" s="143">
        <f t="shared" ref="P28:P40" si="18">(J28/D28)*10</f>
        <v>2.8110904209664151</v>
      </c>
      <c r="Q28" s="52">
        <f>(P28-O28)/O28</f>
        <v>3.3951238288034313E-2</v>
      </c>
    </row>
    <row r="29" spans="1:17" ht="20.100000000000001" customHeight="1" x14ac:dyDescent="0.25">
      <c r="A29" s="8" t="s">
        <v>5</v>
      </c>
      <c r="C29" s="19">
        <v>21356.98</v>
      </c>
      <c r="D29" s="140">
        <v>23767.520000000004</v>
      </c>
      <c r="E29" s="214">
        <f>C29/$C$40</f>
        <v>0.21429409260359092</v>
      </c>
      <c r="F29" s="215">
        <f>D29/$D$40</f>
        <v>0.24126243463562319</v>
      </c>
      <c r="G29" s="52">
        <f t="shared" ref="G29:G40" si="19">(D29-C29)/C29</f>
        <v>0.11286895431844786</v>
      </c>
      <c r="I29" s="19">
        <v>4842.0360000000019</v>
      </c>
      <c r="J29" s="140">
        <v>5772.0149999999994</v>
      </c>
      <c r="K29" s="214">
        <f t="shared" ref="K29:K39" si="20">I29/$I$40</f>
        <v>0.17378824071078794</v>
      </c>
      <c r="L29" s="215">
        <f t="shared" ref="L29:L39" si="21">J29/$J$40</f>
        <v>0.20541064174537668</v>
      </c>
      <c r="M29" s="52">
        <f t="shared" ref="M29:M40" si="22">(J29-I29)/I29</f>
        <v>0.19206362777971853</v>
      </c>
      <c r="O29" s="27">
        <f t="shared" si="17"/>
        <v>2.2671913351044961</v>
      </c>
      <c r="P29" s="143">
        <f t="shared" si="18"/>
        <v>2.428530616572532</v>
      </c>
      <c r="Q29" s="52">
        <f t="shared" ref="Q29:Q38" si="23">(P29-O29)/O29</f>
        <v>7.1162622655577351E-2</v>
      </c>
    </row>
    <row r="30" spans="1:17" ht="20.100000000000001" customHeight="1" x14ac:dyDescent="0.25">
      <c r="A30" s="23" t="s">
        <v>38</v>
      </c>
      <c r="B30" s="15"/>
      <c r="C30" s="78">
        <f>C31+C32</f>
        <v>25181.829999999998</v>
      </c>
      <c r="D30" s="210">
        <f>D31+D32</f>
        <v>23473.600000000006</v>
      </c>
      <c r="E30" s="216">
        <f>C30/$C$40</f>
        <v>0.25267230713087169</v>
      </c>
      <c r="F30" s="217">
        <f>D30/$D$40</f>
        <v>0.23827887325487745</v>
      </c>
      <c r="G30" s="53">
        <f>(D30-C30)/C30</f>
        <v>-6.7835816539147165E-2</v>
      </c>
      <c r="I30" s="78">
        <f>I31+I32</f>
        <v>3456.2380000000012</v>
      </c>
      <c r="J30" s="210">
        <f>J31+J32</f>
        <v>3057.35</v>
      </c>
      <c r="K30" s="216">
        <f t="shared" si="20"/>
        <v>0.12404978432580267</v>
      </c>
      <c r="L30" s="217">
        <f t="shared" si="21"/>
        <v>0.10880294412613749</v>
      </c>
      <c r="M30" s="53">
        <f t="shared" si="22"/>
        <v>-0.11541103361516225</v>
      </c>
      <c r="O30" s="63">
        <f t="shared" si="17"/>
        <v>1.3725126410590498</v>
      </c>
      <c r="P30" s="237">
        <f t="shared" si="18"/>
        <v>1.3024631926930677</v>
      </c>
      <c r="Q30" s="53">
        <f t="shared" si="23"/>
        <v>-5.103737938029556E-2</v>
      </c>
    </row>
    <row r="31" spans="1:17" ht="20.100000000000001" customHeight="1" x14ac:dyDescent="0.25">
      <c r="A31" s="8"/>
      <c r="B31" t="s">
        <v>6</v>
      </c>
      <c r="C31" s="31">
        <v>22872.929999999997</v>
      </c>
      <c r="D31" s="141">
        <v>20943.940000000006</v>
      </c>
      <c r="E31" s="214">
        <f t="shared" ref="E31:E38" si="24">C31/$C$40</f>
        <v>0.22950500396289419</v>
      </c>
      <c r="F31" s="215">
        <f t="shared" ref="F31:F38" si="25">D31/$D$40</f>
        <v>0.21260047136859103</v>
      </c>
      <c r="G31" s="52">
        <f>(D31-C31)/C31</f>
        <v>-8.4335063325948659E-2</v>
      </c>
      <c r="I31" s="31">
        <v>3082.0840000000012</v>
      </c>
      <c r="J31" s="141">
        <v>2628.9629999999997</v>
      </c>
      <c r="K31" s="214">
        <f>I31/$I$40</f>
        <v>0.11062081241916998</v>
      </c>
      <c r="L31" s="215">
        <f>J31/$J$40</f>
        <v>9.3557791681908434E-2</v>
      </c>
      <c r="M31" s="52">
        <f>(J31-I31)/I31</f>
        <v>-0.14701773215785205</v>
      </c>
      <c r="O31" s="27">
        <f t="shared" si="17"/>
        <v>1.3474810616742157</v>
      </c>
      <c r="P31" s="143">
        <f t="shared" si="18"/>
        <v>1.2552380306666266</v>
      </c>
      <c r="Q31" s="52">
        <f t="shared" si="23"/>
        <v>-6.8455901630987734E-2</v>
      </c>
    </row>
    <row r="32" spans="1:17" ht="20.100000000000001" customHeight="1" x14ac:dyDescent="0.25">
      <c r="A32" s="8"/>
      <c r="B32" t="s">
        <v>39</v>
      </c>
      <c r="C32" s="31">
        <v>2308.9</v>
      </c>
      <c r="D32" s="141">
        <v>2529.66</v>
      </c>
      <c r="E32" s="218">
        <f t="shared" si="24"/>
        <v>2.3167303167977452E-2</v>
      </c>
      <c r="F32" s="219">
        <f t="shared" si="25"/>
        <v>2.567840188628643E-2</v>
      </c>
      <c r="G32" s="52">
        <f>(D32-C32)/C32</f>
        <v>9.5612629390618806E-2</v>
      </c>
      <c r="I32" s="31">
        <v>374.154</v>
      </c>
      <c r="J32" s="141">
        <v>428.387</v>
      </c>
      <c r="K32" s="218">
        <f>I32/$I$40</f>
        <v>1.342897190663269E-2</v>
      </c>
      <c r="L32" s="219">
        <f>J32/$J$40</f>
        <v>1.5245152444229042E-2</v>
      </c>
      <c r="M32" s="52">
        <f>(J32-I32)/I32</f>
        <v>0.14494833678111152</v>
      </c>
      <c r="O32" s="27">
        <f t="shared" si="17"/>
        <v>1.6204859456884231</v>
      </c>
      <c r="P32" s="143">
        <f t="shared" si="18"/>
        <v>1.6934568281903497</v>
      </c>
      <c r="Q32" s="52">
        <f t="shared" si="23"/>
        <v>4.5030247066367962E-2</v>
      </c>
    </row>
    <row r="33" spans="1:17" ht="20.100000000000001" customHeight="1" x14ac:dyDescent="0.25">
      <c r="A33" s="23" t="s">
        <v>111</v>
      </c>
      <c r="B33" s="15"/>
      <c r="C33" s="78">
        <f>SUM(C34:C36)</f>
        <v>32058.02</v>
      </c>
      <c r="D33" s="210">
        <f>SUM(D34:D36)</f>
        <v>30414.409999999996</v>
      </c>
      <c r="E33" s="216">
        <f t="shared" si="24"/>
        <v>0.32166740365762247</v>
      </c>
      <c r="F33" s="217">
        <f t="shared" si="25"/>
        <v>0.30873455053813115</v>
      </c>
      <c r="G33" s="53">
        <f t="shared" si="19"/>
        <v>-5.1269853846245154E-2</v>
      </c>
      <c r="I33" s="78">
        <f>SUM(I34:I36)</f>
        <v>13781.876</v>
      </c>
      <c r="J33" s="210">
        <f>SUM(J34:J36)</f>
        <v>13389.877999999997</v>
      </c>
      <c r="K33" s="216">
        <f t="shared" si="20"/>
        <v>0.49465307233036482</v>
      </c>
      <c r="L33" s="217">
        <f t="shared" si="21"/>
        <v>0.47651009792460702</v>
      </c>
      <c r="M33" s="53">
        <f t="shared" si="22"/>
        <v>-2.8443007323531517E-2</v>
      </c>
      <c r="O33" s="63">
        <f t="shared" si="17"/>
        <v>4.2990415502891324</v>
      </c>
      <c r="P33" s="237">
        <f t="shared" si="18"/>
        <v>4.4024782989379041</v>
      </c>
      <c r="Q33" s="53">
        <f t="shared" si="23"/>
        <v>2.4060420779560755E-2</v>
      </c>
    </row>
    <row r="34" spans="1:17" ht="20.100000000000001" customHeight="1" x14ac:dyDescent="0.25">
      <c r="A34" s="8"/>
      <c r="B34" s="3" t="s">
        <v>7</v>
      </c>
      <c r="C34" s="31">
        <v>30091.170000000002</v>
      </c>
      <c r="D34" s="141">
        <v>28372.229999999996</v>
      </c>
      <c r="E34" s="214">
        <f t="shared" si="24"/>
        <v>0.30193220064495996</v>
      </c>
      <c r="F34" s="215">
        <f t="shared" si="25"/>
        <v>0.28800452406653559</v>
      </c>
      <c r="G34" s="52">
        <f t="shared" si="19"/>
        <v>-5.7124398951586323E-2</v>
      </c>
      <c r="I34" s="31">
        <v>13127.09</v>
      </c>
      <c r="J34" s="141">
        <v>12761.349999999999</v>
      </c>
      <c r="K34" s="214">
        <f t="shared" si="20"/>
        <v>0.4711517792829662</v>
      </c>
      <c r="L34" s="215">
        <f t="shared" si="21"/>
        <v>0.45414246030846467</v>
      </c>
      <c r="M34" s="52">
        <f t="shared" si="22"/>
        <v>-2.7861468154785379E-2</v>
      </c>
      <c r="O34" s="27">
        <f t="shared" si="17"/>
        <v>4.3624392138956374</v>
      </c>
      <c r="P34" s="143">
        <f t="shared" si="18"/>
        <v>4.4978311539135269</v>
      </c>
      <c r="Q34" s="52">
        <f t="shared" si="23"/>
        <v>3.1035834169706449E-2</v>
      </c>
    </row>
    <row r="35" spans="1:17" ht="20.100000000000001" customHeight="1" x14ac:dyDescent="0.25">
      <c r="A35" s="8"/>
      <c r="B35" s="3" t="s">
        <v>8</v>
      </c>
      <c r="C35" s="31">
        <v>1401.46</v>
      </c>
      <c r="D35" s="141">
        <v>1067.4599999999998</v>
      </c>
      <c r="E35" s="214">
        <f t="shared" si="24"/>
        <v>1.406212858841599E-2</v>
      </c>
      <c r="F35" s="215">
        <f t="shared" si="25"/>
        <v>1.0835711865442514E-2</v>
      </c>
      <c r="G35" s="52">
        <f t="shared" si="19"/>
        <v>-0.2383228918413656</v>
      </c>
      <c r="I35" s="31">
        <v>553.14099999999996</v>
      </c>
      <c r="J35" s="141">
        <v>458.40699999999998</v>
      </c>
      <c r="K35" s="214">
        <f t="shared" si="20"/>
        <v>1.9853095114329158E-2</v>
      </c>
      <c r="L35" s="215">
        <f t="shared" si="21"/>
        <v>1.6313484294578739E-2</v>
      </c>
      <c r="M35" s="52">
        <f t="shared" si="22"/>
        <v>-0.17126555435232604</v>
      </c>
      <c r="O35" s="27">
        <f t="shared" si="17"/>
        <v>3.9468910992821766</v>
      </c>
      <c r="P35" s="143">
        <f t="shared" si="18"/>
        <v>4.2943716860584944</v>
      </c>
      <c r="Q35" s="52">
        <f t="shared" si="23"/>
        <v>8.8039061133334609E-2</v>
      </c>
    </row>
    <row r="36" spans="1:17" ht="20.100000000000001" customHeight="1" x14ac:dyDescent="0.25">
      <c r="A36" s="32"/>
      <c r="B36" s="33" t="s">
        <v>9</v>
      </c>
      <c r="C36" s="211">
        <v>565.38999999999976</v>
      </c>
      <c r="D36" s="212">
        <v>974.71999999999991</v>
      </c>
      <c r="E36" s="218">
        <f t="shared" si="24"/>
        <v>5.6730744242465096E-3</v>
      </c>
      <c r="F36" s="219">
        <f t="shared" si="25"/>
        <v>9.894314606153044E-3</v>
      </c>
      <c r="G36" s="52">
        <f t="shared" si="19"/>
        <v>0.72397813898371099</v>
      </c>
      <c r="I36" s="211">
        <v>101.64500000000004</v>
      </c>
      <c r="J36" s="212">
        <v>170.12100000000004</v>
      </c>
      <c r="K36" s="218">
        <f t="shared" si="20"/>
        <v>3.6481979330694855E-3</v>
      </c>
      <c r="L36" s="219">
        <f t="shared" si="21"/>
        <v>6.0541533215636547E-3</v>
      </c>
      <c r="M36" s="52">
        <f t="shared" si="22"/>
        <v>0.67367799695016939</v>
      </c>
      <c r="O36" s="27">
        <f t="shared" si="17"/>
        <v>1.7977855993208243</v>
      </c>
      <c r="P36" s="143">
        <f t="shared" si="18"/>
        <v>1.7453319927774136</v>
      </c>
      <c r="Q36" s="52">
        <f t="shared" si="23"/>
        <v>-2.9176786466209796E-2</v>
      </c>
    </row>
    <row r="37" spans="1:17" ht="20.100000000000001" customHeight="1" x14ac:dyDescent="0.25">
      <c r="A37" s="8" t="s">
        <v>112</v>
      </c>
      <c r="B37" s="3"/>
      <c r="C37" s="19">
        <v>251.17999999999998</v>
      </c>
      <c r="D37" s="140"/>
      <c r="E37" s="214">
        <f t="shared" si="24"/>
        <v>2.520318424242096E-3</v>
      </c>
      <c r="F37" s="215">
        <f t="shared" si="25"/>
        <v>0</v>
      </c>
      <c r="G37" s="54">
        <f>(D37-C37)/C37</f>
        <v>-1</v>
      </c>
      <c r="I37" s="19">
        <v>57.572000000000003</v>
      </c>
      <c r="J37" s="140"/>
      <c r="K37" s="214">
        <f>I37/$I$40</f>
        <v>2.0663490717957238E-3</v>
      </c>
      <c r="L37" s="215">
        <f>J37/$J$40</f>
        <v>0</v>
      </c>
      <c r="M37" s="54">
        <f>(J37-I37)/I37</f>
        <v>-1</v>
      </c>
      <c r="O37" s="238">
        <f t="shared" si="17"/>
        <v>2.2920614698622503</v>
      </c>
      <c r="P37" s="239"/>
      <c r="Q37" s="54"/>
    </row>
    <row r="38" spans="1:17" ht="20.100000000000001" customHeight="1" x14ac:dyDescent="0.25">
      <c r="A38" s="8" t="s">
        <v>10</v>
      </c>
      <c r="C38" s="19">
        <v>412.7</v>
      </c>
      <c r="D38" s="140">
        <v>396.9199999999999</v>
      </c>
      <c r="E38" s="214">
        <f t="shared" si="24"/>
        <v>4.1409961528971776E-3</v>
      </c>
      <c r="F38" s="215">
        <f t="shared" si="25"/>
        <v>4.0291071830620747E-3</v>
      </c>
      <c r="G38" s="52">
        <f t="shared" si="19"/>
        <v>-3.82360067845895E-2</v>
      </c>
      <c r="I38" s="19">
        <v>196.58799999999997</v>
      </c>
      <c r="J38" s="140">
        <v>169.47399999999999</v>
      </c>
      <c r="K38" s="214">
        <f t="shared" si="20"/>
        <v>7.0558506101260632E-3</v>
      </c>
      <c r="L38" s="215">
        <f t="shared" si="21"/>
        <v>6.0311283146623788E-3</v>
      </c>
      <c r="M38" s="52">
        <f t="shared" si="22"/>
        <v>-0.137922965796488</v>
      </c>
      <c r="O38" s="27">
        <f t="shared" si="17"/>
        <v>4.7634601405379202</v>
      </c>
      <c r="P38" s="143">
        <f t="shared" si="18"/>
        <v>4.2697268971077298</v>
      </c>
      <c r="Q38" s="52">
        <f t="shared" si="23"/>
        <v>-0.10365012593018884</v>
      </c>
    </row>
    <row r="39" spans="1:17" ht="20.100000000000001" customHeight="1" thickBot="1" x14ac:dyDescent="0.3">
      <c r="A39" s="8" t="s">
        <v>11</v>
      </c>
      <c r="B39" s="10"/>
      <c r="C39" s="21">
        <v>300.18</v>
      </c>
      <c r="D39" s="142">
        <v>596.16000000000008</v>
      </c>
      <c r="E39" s="220">
        <f>C39/$C$40</f>
        <v>3.0119801918504358E-3</v>
      </c>
      <c r="F39" s="221">
        <f>D39/$D$40</f>
        <v>6.0515785000863839E-3</v>
      </c>
      <c r="G39" s="55">
        <f t="shared" si="19"/>
        <v>0.98600839496302239</v>
      </c>
      <c r="I39" s="21">
        <v>62.329999999999991</v>
      </c>
      <c r="J39" s="142">
        <v>127.06700000000002</v>
      </c>
      <c r="K39" s="220">
        <f t="shared" si="20"/>
        <v>2.2371211291083762E-3</v>
      </c>
      <c r="L39" s="221">
        <f t="shared" si="21"/>
        <v>4.5219761235304806E-3</v>
      </c>
      <c r="M39" s="55">
        <f t="shared" si="22"/>
        <v>1.038617038344297</v>
      </c>
      <c r="O39" s="240">
        <f t="shared" si="17"/>
        <v>2.0764208141781597</v>
      </c>
      <c r="P39" s="241">
        <f t="shared" si="18"/>
        <v>2.1314244498121311</v>
      </c>
      <c r="Q39" s="55">
        <f>(P39-O39)/O39</f>
        <v>2.6489637966638099E-2</v>
      </c>
    </row>
    <row r="40" spans="1:17" ht="26.25" customHeight="1" thickBot="1" x14ac:dyDescent="0.3">
      <c r="A40" s="12" t="s">
        <v>12</v>
      </c>
      <c r="B40" s="48"/>
      <c r="C40" s="213">
        <f>C28+C29+C30+C33+C37+C38+C39</f>
        <v>99662.00999999998</v>
      </c>
      <c r="D40" s="226">
        <f>D28+D29+D30+D33+D37+D38+D39</f>
        <v>98513.140000000029</v>
      </c>
      <c r="E40" s="222">
        <f>C40/$C$40</f>
        <v>1</v>
      </c>
      <c r="F40" s="223">
        <f>D40/$D$40</f>
        <v>1</v>
      </c>
      <c r="G40" s="55">
        <f t="shared" si="19"/>
        <v>-1.1527662345962638E-2</v>
      </c>
      <c r="H40" s="1"/>
      <c r="I40" s="213">
        <f>I28+I29+I30+I33+I37+I38+I39</f>
        <v>27861.701000000005</v>
      </c>
      <c r="J40" s="226">
        <f>J28+J29+J30+J33+J37+J38+J39</f>
        <v>28099.882999999994</v>
      </c>
      <c r="K40" s="222">
        <f>K28+K29+K30+K33+K37+K38+K39</f>
        <v>0.99999999999999978</v>
      </c>
      <c r="L40" s="223">
        <f>L28+L29+L30+L33+L37+L38+L39</f>
        <v>1</v>
      </c>
      <c r="M40" s="55">
        <f t="shared" si="22"/>
        <v>8.5487242864313896E-3</v>
      </c>
      <c r="N40" s="1"/>
      <c r="O40" s="24">
        <f t="shared" si="17"/>
        <v>2.7956190127010294</v>
      </c>
      <c r="P40" s="242">
        <f t="shared" si="18"/>
        <v>2.8523994870125939</v>
      </c>
      <c r="Q40" s="55">
        <f>(P40-O40)/O40</f>
        <v>2.03105194425993E-2</v>
      </c>
    </row>
    <row r="42" spans="1:17" x14ac:dyDescent="0.25">
      <c r="A42" s="1"/>
    </row>
    <row r="43" spans="1:17" ht="8.25" customHeight="1" thickBot="1" x14ac:dyDescent="0.3"/>
    <row r="44" spans="1:17" ht="15" customHeight="1" x14ac:dyDescent="0.25">
      <c r="A44" s="337" t="s">
        <v>15</v>
      </c>
      <c r="B44" s="330"/>
      <c r="C44" s="352" t="s">
        <v>1</v>
      </c>
      <c r="D44" s="353"/>
      <c r="E44" s="350" t="s">
        <v>105</v>
      </c>
      <c r="F44" s="350"/>
      <c r="G44" s="130" t="s">
        <v>0</v>
      </c>
      <c r="I44" s="354">
        <v>1000</v>
      </c>
      <c r="J44" s="353"/>
      <c r="K44" s="350" t="s">
        <v>105</v>
      </c>
      <c r="L44" s="350"/>
      <c r="M44" s="130" t="s">
        <v>0</v>
      </c>
      <c r="O44" s="360" t="s">
        <v>22</v>
      </c>
      <c r="P44" s="350"/>
      <c r="Q44" s="130" t="s">
        <v>0</v>
      </c>
    </row>
    <row r="45" spans="1:17" ht="15" customHeight="1" x14ac:dyDescent="0.25">
      <c r="A45" s="351"/>
      <c r="B45" s="331"/>
      <c r="C45" s="355" t="str">
        <f>C5</f>
        <v>jan</v>
      </c>
      <c r="D45" s="356"/>
      <c r="E45" s="357" t="str">
        <f>C25</f>
        <v>jan</v>
      </c>
      <c r="F45" s="357"/>
      <c r="G45" s="131" t="str">
        <f>G25</f>
        <v>2023 /2022</v>
      </c>
      <c r="I45" s="358" t="str">
        <f>C5</f>
        <v>jan</v>
      </c>
      <c r="J45" s="356"/>
      <c r="K45" s="346" t="str">
        <f>C25</f>
        <v>jan</v>
      </c>
      <c r="L45" s="347"/>
      <c r="M45" s="131" t="str">
        <f>G45</f>
        <v>2023 /2022</v>
      </c>
      <c r="O45" s="358" t="str">
        <f>C5</f>
        <v>jan</v>
      </c>
      <c r="P45" s="356"/>
      <c r="Q45" s="131" t="str">
        <f>Q25</f>
        <v>2023 /2022</v>
      </c>
    </row>
    <row r="46" spans="1:17" ht="15.75" customHeight="1" x14ac:dyDescent="0.25">
      <c r="A46" s="351"/>
      <c r="B46" s="331"/>
      <c r="C46" s="139">
        <f>C6</f>
        <v>2022</v>
      </c>
      <c r="D46" s="137">
        <f>D6</f>
        <v>2023</v>
      </c>
      <c r="E46" s="68">
        <f>C26</f>
        <v>2022</v>
      </c>
      <c r="F46" s="137">
        <f>D26</f>
        <v>2023</v>
      </c>
      <c r="G46" s="131" t="s">
        <v>1</v>
      </c>
      <c r="I46" s="16">
        <f>C6</f>
        <v>2022</v>
      </c>
      <c r="J46" s="138">
        <f>D6</f>
        <v>2023</v>
      </c>
      <c r="K46" s="136">
        <f>C26</f>
        <v>2022</v>
      </c>
      <c r="L46" s="137">
        <f>D26</f>
        <v>2023</v>
      </c>
      <c r="M46" s="260">
        <v>1000</v>
      </c>
      <c r="O46" s="16">
        <f>O26</f>
        <v>2022</v>
      </c>
      <c r="P46" s="138">
        <f>P26</f>
        <v>2023</v>
      </c>
      <c r="Q46" s="131"/>
    </row>
    <row r="47" spans="1:17" s="268" customFormat="1" ht="15.75" customHeight="1" x14ac:dyDescent="0.25">
      <c r="A47" s="23" t="s">
        <v>109</v>
      </c>
      <c r="B47" s="15"/>
      <c r="C47" s="78">
        <f>C48+C49</f>
        <v>58153.960000000006</v>
      </c>
      <c r="D47" s="210">
        <f>D48+D49</f>
        <v>56210.95</v>
      </c>
      <c r="E47" s="216">
        <f>C47/$C$60</f>
        <v>0.45199895849121136</v>
      </c>
      <c r="F47" s="217">
        <f>D47/$D$60</f>
        <v>0.41031942108054331</v>
      </c>
      <c r="G47" s="53">
        <f>(D47-C47)/C47</f>
        <v>-3.3411482210325985E-2</v>
      </c>
      <c r="H47"/>
      <c r="I47" s="78">
        <f>I48+I49</f>
        <v>19020.521999999997</v>
      </c>
      <c r="J47" s="210">
        <f>J48+J49</f>
        <v>18291.591</v>
      </c>
      <c r="K47" s="216">
        <f>I47/$I$60</f>
        <v>0.53249383029601804</v>
      </c>
      <c r="L47" s="217">
        <f>J47/$J$60</f>
        <v>0.52214640196917428</v>
      </c>
      <c r="M47" s="53">
        <f>(J47-I47)/I47</f>
        <v>-3.8323396171776831E-2</v>
      </c>
      <c r="N47"/>
      <c r="O47" s="63">
        <f t="shared" ref="O47" si="26">(I47/C47)*10</f>
        <v>3.270718279546224</v>
      </c>
      <c r="P47" s="237">
        <f t="shared" ref="P47" si="27">(J47/D47)*10</f>
        <v>3.2540974667747125</v>
      </c>
      <c r="Q47" s="53">
        <f>(P47-O47)/O47</f>
        <v>-5.0817011282969504E-3</v>
      </c>
    </row>
    <row r="48" spans="1:17" ht="20.100000000000001" customHeight="1" x14ac:dyDescent="0.25">
      <c r="A48" s="8" t="s">
        <v>4</v>
      </c>
      <c r="C48" s="19">
        <v>30374.49</v>
      </c>
      <c r="D48" s="140">
        <v>24957.330000000005</v>
      </c>
      <c r="E48" s="214">
        <f>C48/$C$60</f>
        <v>0.236084315577163</v>
      </c>
      <c r="F48" s="215">
        <f>D48/$D$60</f>
        <v>0.18217940094085014</v>
      </c>
      <c r="G48" s="52">
        <f>(D48-C48)/C48</f>
        <v>-0.1783457104958798</v>
      </c>
      <c r="I48" s="19">
        <v>11629.135999999999</v>
      </c>
      <c r="J48" s="140">
        <v>9717.3319999999967</v>
      </c>
      <c r="K48" s="214">
        <f>I48/$I$60</f>
        <v>0.32556641566794614</v>
      </c>
      <c r="L48" s="215">
        <f>J48/$J$60</f>
        <v>0.27738811460085228</v>
      </c>
      <c r="M48" s="52">
        <f>(J48-I48)/I48</f>
        <v>-0.16439776781353335</v>
      </c>
      <c r="O48" s="27">
        <f t="shared" ref="O48:O60" si="28">(I48/C48)*10</f>
        <v>3.8285864223563908</v>
      </c>
      <c r="P48" s="143">
        <f t="shared" ref="P48:P60" si="29">(J48/D48)*10</f>
        <v>3.8935783595440676</v>
      </c>
      <c r="Q48" s="52">
        <f>(P48-O48)/O48</f>
        <v>1.6975439501160861E-2</v>
      </c>
    </row>
    <row r="49" spans="1:17" ht="20.100000000000001" customHeight="1" x14ac:dyDescent="0.25">
      <c r="A49" s="8" t="s">
        <v>5</v>
      </c>
      <c r="C49" s="19">
        <v>27779.470000000008</v>
      </c>
      <c r="D49" s="140">
        <v>31253.619999999995</v>
      </c>
      <c r="E49" s="214">
        <f>C49/$C$60</f>
        <v>0.21591464291404838</v>
      </c>
      <c r="F49" s="215">
        <f>D49/$D$60</f>
        <v>0.22814002013969323</v>
      </c>
      <c r="G49" s="52">
        <f>(D49-C49)/C49</f>
        <v>0.12506178123628658</v>
      </c>
      <c r="I49" s="19">
        <v>7391.3859999999977</v>
      </c>
      <c r="J49" s="140">
        <v>8574.2590000000037</v>
      </c>
      <c r="K49" s="214">
        <f>I49/$I$60</f>
        <v>0.2069274146280719</v>
      </c>
      <c r="L49" s="215">
        <f>J49/$J$60</f>
        <v>0.244758287368322</v>
      </c>
      <c r="M49" s="52">
        <f>(J49-I49)/I49</f>
        <v>0.16003399091861883</v>
      </c>
      <c r="O49" s="27">
        <f t="shared" si="28"/>
        <v>2.6607368679100052</v>
      </c>
      <c r="P49" s="143">
        <f t="shared" si="29"/>
        <v>2.7434450793220129</v>
      </c>
      <c r="Q49" s="52">
        <f>(P49-O49)/O49</f>
        <v>3.1084701538703654E-2</v>
      </c>
    </row>
    <row r="50" spans="1:17" ht="20.100000000000001" customHeight="1" x14ac:dyDescent="0.25">
      <c r="A50" s="23" t="s">
        <v>38</v>
      </c>
      <c r="B50" s="15"/>
      <c r="C50" s="78">
        <f>C51+C52</f>
        <v>57464.669999999984</v>
      </c>
      <c r="D50" s="210">
        <f>D51+D52</f>
        <v>70655.179999999935</v>
      </c>
      <c r="E50" s="216">
        <f>C50/$C$60</f>
        <v>0.44664148391685016</v>
      </c>
      <c r="F50" s="217">
        <f>D50/$D$60</f>
        <v>0.51575702872734863</v>
      </c>
      <c r="G50" s="53">
        <f>(D50-C50)/C50</f>
        <v>0.22954121201774855</v>
      </c>
      <c r="I50" s="78">
        <f>I51+I52</f>
        <v>7275.9410000000025</v>
      </c>
      <c r="J50" s="210">
        <f>J51+J52</f>
        <v>8637.4199999999964</v>
      </c>
      <c r="K50" s="216">
        <f>I50/$I$60</f>
        <v>0.20369544495665481</v>
      </c>
      <c r="L50" s="217">
        <f>J50/$J$60</f>
        <v>0.24656126278444468</v>
      </c>
      <c r="M50" s="53">
        <f>(J50-I50)/I50</f>
        <v>0.18712067621218939</v>
      </c>
      <c r="O50" s="63">
        <f t="shared" si="28"/>
        <v>1.2661590156177707</v>
      </c>
      <c r="P50" s="237">
        <f t="shared" si="29"/>
        <v>1.2224751249660684</v>
      </c>
      <c r="Q50" s="53">
        <f>(P50-O50)/O50</f>
        <v>-3.4501109349514468E-2</v>
      </c>
    </row>
    <row r="51" spans="1:17" ht="20.100000000000001" customHeight="1" x14ac:dyDescent="0.25">
      <c r="A51" s="8"/>
      <c r="B51" t="s">
        <v>6</v>
      </c>
      <c r="C51" s="31">
        <v>56724.509999999987</v>
      </c>
      <c r="D51" s="141">
        <v>68139.41999999994</v>
      </c>
      <c r="E51" s="214">
        <f t="shared" ref="E51:E57" si="30">C51/$C$60</f>
        <v>0.4408886246254648</v>
      </c>
      <c r="F51" s="215">
        <f t="shared" ref="F51:F57" si="31">D51/$D$60</f>
        <v>0.49739289884202231</v>
      </c>
      <c r="G51" s="52">
        <f t="shared" ref="G51:G59" si="32">(D51-C51)/C51</f>
        <v>0.20123417549133443</v>
      </c>
      <c r="I51" s="31">
        <v>7024.8240000000023</v>
      </c>
      <c r="J51" s="141">
        <v>8172.3609999999971</v>
      </c>
      <c r="K51" s="214">
        <f t="shared" ref="K51:K58" si="33">I51/$I$60</f>
        <v>0.19666523552378828</v>
      </c>
      <c r="L51" s="215">
        <f t="shared" ref="L51:L58" si="34">J51/$J$60</f>
        <v>0.23328582471274378</v>
      </c>
      <c r="M51" s="52">
        <f t="shared" ref="M51:M58" si="35">(J51-I51)/I51</f>
        <v>0.16335455521732564</v>
      </c>
      <c r="O51" s="27">
        <f t="shared" si="28"/>
        <v>1.2384106975979174</v>
      </c>
      <c r="P51" s="143">
        <f t="shared" si="29"/>
        <v>1.1993587559154457</v>
      </c>
      <c r="Q51" s="52">
        <f t="shared" ref="Q51:Q58" si="36">(P51-O51)/O51</f>
        <v>-3.1533918237478732E-2</v>
      </c>
    </row>
    <row r="52" spans="1:17" ht="20.100000000000001" customHeight="1" x14ac:dyDescent="0.25">
      <c r="A52" s="8"/>
      <c r="B52" t="s">
        <v>39</v>
      </c>
      <c r="C52" s="31">
        <v>740.15999999999985</v>
      </c>
      <c r="D52" s="141">
        <v>2515.7599999999993</v>
      </c>
      <c r="E52" s="218">
        <f t="shared" si="30"/>
        <v>5.7528592913854001E-3</v>
      </c>
      <c r="F52" s="219">
        <f t="shared" si="31"/>
        <v>1.8364129885326392E-2</v>
      </c>
      <c r="G52" s="52">
        <f t="shared" si="32"/>
        <v>2.3989407695633376</v>
      </c>
      <c r="I52" s="31">
        <v>251.11699999999993</v>
      </c>
      <c r="J52" s="141">
        <v>465.05900000000003</v>
      </c>
      <c r="K52" s="218">
        <f t="shared" si="33"/>
        <v>7.0302094328665195E-3</v>
      </c>
      <c r="L52" s="219">
        <f t="shared" si="34"/>
        <v>1.3275438071700937E-2</v>
      </c>
      <c r="M52" s="52">
        <f t="shared" si="35"/>
        <v>0.85196143630260057</v>
      </c>
      <c r="O52" s="27">
        <f t="shared" si="28"/>
        <v>3.392739407695633</v>
      </c>
      <c r="P52" s="143">
        <f t="shared" si="29"/>
        <v>1.8485825356949794</v>
      </c>
      <c r="Q52" s="52">
        <f t="shared" si="36"/>
        <v>-0.45513571378281992</v>
      </c>
    </row>
    <row r="53" spans="1:17" ht="20.100000000000001" customHeight="1" x14ac:dyDescent="0.25">
      <c r="A53" s="23" t="s">
        <v>111</v>
      </c>
      <c r="B53" s="15"/>
      <c r="C53" s="78">
        <f>SUM(C54:C56)</f>
        <v>10451.93</v>
      </c>
      <c r="D53" s="210">
        <f>SUM(D54:D56)</f>
        <v>8161.6299999999983</v>
      </c>
      <c r="E53" s="216">
        <f>C53/$C$60</f>
        <v>8.1237141446997702E-2</v>
      </c>
      <c r="F53" s="217">
        <f>D53/$D$60</f>
        <v>5.9576920451862039E-2</v>
      </c>
      <c r="G53" s="53">
        <f>(D53-C53)/C53</f>
        <v>-0.21912699377052869</v>
      </c>
      <c r="I53" s="78">
        <f>SUM(I54:I56)</f>
        <v>8349.7119999999995</v>
      </c>
      <c r="J53" s="210">
        <f>SUM(J54:J56)</f>
        <v>7307.0530000000017</v>
      </c>
      <c r="K53" s="216">
        <f t="shared" si="33"/>
        <v>0.23375647233806865</v>
      </c>
      <c r="L53" s="217">
        <f t="shared" si="34"/>
        <v>0.2085849958567334</v>
      </c>
      <c r="M53" s="53">
        <f t="shared" si="35"/>
        <v>-0.12487364833661303</v>
      </c>
      <c r="O53" s="63">
        <f t="shared" si="28"/>
        <v>7.9886796027145222</v>
      </c>
      <c r="P53" s="237">
        <f t="shared" si="29"/>
        <v>8.9529334213876428</v>
      </c>
      <c r="Q53" s="53">
        <f t="shared" si="36"/>
        <v>0.12070252740458773</v>
      </c>
    </row>
    <row r="54" spans="1:17" ht="20.100000000000001" customHeight="1" x14ac:dyDescent="0.25">
      <c r="A54" s="8"/>
      <c r="B54" s="3" t="s">
        <v>7</v>
      </c>
      <c r="C54" s="31">
        <v>10008.14</v>
      </c>
      <c r="D54" s="141">
        <v>7567.8499999999985</v>
      </c>
      <c r="E54" s="214">
        <f>C54/$C$60</f>
        <v>7.7787804242982442E-2</v>
      </c>
      <c r="F54" s="215">
        <f>D54/$D$60</f>
        <v>5.5242543149055287E-2</v>
      </c>
      <c r="G54" s="52">
        <f>(D54-C54)/C54</f>
        <v>-0.24383052195512864</v>
      </c>
      <c r="I54" s="31">
        <v>7321.1089999999995</v>
      </c>
      <c r="J54" s="141">
        <v>6108.0410000000011</v>
      </c>
      <c r="K54" s="214">
        <f t="shared" si="33"/>
        <v>0.20495995711498616</v>
      </c>
      <c r="L54" s="215">
        <f t="shared" si="34"/>
        <v>0.17435835030589728</v>
      </c>
      <c r="M54" s="52">
        <f t="shared" si="35"/>
        <v>-0.16569456895123383</v>
      </c>
      <c r="O54" s="27">
        <f t="shared" si="28"/>
        <v>7.3151544642660866</v>
      </c>
      <c r="P54" s="143">
        <f t="shared" si="29"/>
        <v>8.0710386701639205</v>
      </c>
      <c r="Q54" s="52">
        <f t="shared" si="36"/>
        <v>0.10333127066424429</v>
      </c>
    </row>
    <row r="55" spans="1:17" ht="20.100000000000001" customHeight="1" x14ac:dyDescent="0.25">
      <c r="A55" s="8"/>
      <c r="B55" s="3" t="s">
        <v>8</v>
      </c>
      <c r="C55" s="31">
        <v>403.6</v>
      </c>
      <c r="D55" s="141">
        <v>505.56999999999988</v>
      </c>
      <c r="E55" s="214">
        <f t="shared" si="30"/>
        <v>3.1369622919411315E-3</v>
      </c>
      <c r="F55" s="215">
        <f t="shared" si="31"/>
        <v>3.6904764946276529E-3</v>
      </c>
      <c r="G55" s="52">
        <f t="shared" si="32"/>
        <v>0.25265113974231873</v>
      </c>
      <c r="I55" s="31">
        <v>991.60500000000013</v>
      </c>
      <c r="J55" s="141">
        <v>1137.1640000000002</v>
      </c>
      <c r="K55" s="214">
        <f t="shared" si="33"/>
        <v>2.776072836437839E-2</v>
      </c>
      <c r="L55" s="215">
        <f t="shared" si="34"/>
        <v>3.2461150648342957E-2</v>
      </c>
      <c r="M55" s="52">
        <f t="shared" si="35"/>
        <v>0.14679131307325</v>
      </c>
      <c r="O55" s="27">
        <f t="shared" si="28"/>
        <v>24.569003964321112</v>
      </c>
      <c r="P55" s="143">
        <f t="shared" si="29"/>
        <v>22.492711197262505</v>
      </c>
      <c r="Q55" s="52">
        <f t="shared" si="36"/>
        <v>-8.4508625993702513E-2</v>
      </c>
    </row>
    <row r="56" spans="1:17" ht="20.100000000000001" customHeight="1" x14ac:dyDescent="0.25">
      <c r="A56" s="32"/>
      <c r="B56" s="33" t="s">
        <v>9</v>
      </c>
      <c r="C56" s="211">
        <v>40.190000000000005</v>
      </c>
      <c r="D56" s="212">
        <v>88.210000000000036</v>
      </c>
      <c r="E56" s="218">
        <f t="shared" si="30"/>
        <v>3.1237491207411814E-4</v>
      </c>
      <c r="F56" s="219">
        <f t="shared" si="31"/>
        <v>6.4390080817909579E-4</v>
      </c>
      <c r="G56" s="52">
        <f t="shared" si="32"/>
        <v>1.1948245832296598</v>
      </c>
      <c r="I56" s="211">
        <v>36.998000000000005</v>
      </c>
      <c r="J56" s="212">
        <v>61.847999999999999</v>
      </c>
      <c r="K56" s="218">
        <f t="shared" si="33"/>
        <v>1.0357868587040926E-3</v>
      </c>
      <c r="L56" s="219">
        <f t="shared" si="34"/>
        <v>1.7654949024931452E-3</v>
      </c>
      <c r="M56" s="52">
        <f t="shared" si="35"/>
        <v>0.67165792745553787</v>
      </c>
      <c r="O56" s="27">
        <f t="shared" si="28"/>
        <v>9.2057725802438419</v>
      </c>
      <c r="P56" s="143">
        <f t="shared" si="29"/>
        <v>7.0114499489853728</v>
      </c>
      <c r="Q56" s="52">
        <f t="shared" si="36"/>
        <v>-0.23836376709626972</v>
      </c>
    </row>
    <row r="57" spans="1:17" ht="20.100000000000001" customHeight="1" x14ac:dyDescent="0.25">
      <c r="A57" s="8" t="s">
        <v>112</v>
      </c>
      <c r="B57" s="3"/>
      <c r="C57" s="19">
        <v>311</v>
      </c>
      <c r="D57" s="140">
        <v>96.81</v>
      </c>
      <c r="E57" s="214">
        <f t="shared" si="30"/>
        <v>2.4172330842261941E-3</v>
      </c>
      <c r="F57" s="215">
        <f t="shared" si="31"/>
        <v>7.0667766964990634E-4</v>
      </c>
      <c r="G57" s="54">
        <f t="shared" si="32"/>
        <v>-0.68871382636655942</v>
      </c>
      <c r="I57" s="19">
        <v>382.46899999999999</v>
      </c>
      <c r="J57" s="140">
        <v>121.55500000000001</v>
      </c>
      <c r="K57" s="214">
        <f t="shared" si="33"/>
        <v>1.0707507542615695E-2</v>
      </c>
      <c r="L57" s="215">
        <f t="shared" si="34"/>
        <v>3.4698734457468999E-3</v>
      </c>
      <c r="M57" s="54">
        <f t="shared" si="35"/>
        <v>-0.68218339264097216</v>
      </c>
      <c r="O57" s="238">
        <f t="shared" si="28"/>
        <v>12.298038585209003</v>
      </c>
      <c r="P57" s="239">
        <f t="shared" si="29"/>
        <v>12.556037599421547</v>
      </c>
      <c r="Q57" s="54">
        <f t="shared" si="36"/>
        <v>2.0978874999045976E-2</v>
      </c>
    </row>
    <row r="58" spans="1:17" ht="20.100000000000001" customHeight="1" x14ac:dyDescent="0.25">
      <c r="A58" s="8" t="s">
        <v>10</v>
      </c>
      <c r="C58" s="19">
        <v>923.08999999999992</v>
      </c>
      <c r="D58" s="140">
        <v>577.22</v>
      </c>
      <c r="E58" s="214">
        <f>C58/$C$60</f>
        <v>7.1746742370365178E-3</v>
      </c>
      <c r="F58" s="215">
        <f>D58/$D$60</f>
        <v>4.213495346300165E-3</v>
      </c>
      <c r="G58" s="52">
        <f t="shared" si="32"/>
        <v>-0.37468719193144756</v>
      </c>
      <c r="I58" s="19">
        <v>443.83999999999992</v>
      </c>
      <c r="J58" s="140">
        <v>410.54500000000007</v>
      </c>
      <c r="K58" s="214">
        <f t="shared" si="33"/>
        <v>1.2425634882080767E-2</v>
      </c>
      <c r="L58" s="215">
        <f t="shared" si="34"/>
        <v>1.1719297386238009E-2</v>
      </c>
      <c r="M58" s="52">
        <f t="shared" si="35"/>
        <v>-7.5015771449170543E-2</v>
      </c>
      <c r="O58" s="27">
        <f t="shared" si="28"/>
        <v>4.808198550520534</v>
      </c>
      <c r="P58" s="143">
        <f t="shared" si="29"/>
        <v>7.1124527909635846</v>
      </c>
      <c r="Q58" s="52">
        <f t="shared" si="36"/>
        <v>0.47923441934268557</v>
      </c>
    </row>
    <row r="59" spans="1:17" ht="20.100000000000001" customHeight="1" thickBot="1" x14ac:dyDescent="0.3">
      <c r="A59" s="8" t="s">
        <v>11</v>
      </c>
      <c r="B59" s="10"/>
      <c r="C59" s="21">
        <v>1354.85</v>
      </c>
      <c r="D59" s="142">
        <v>1291.3600000000001</v>
      </c>
      <c r="E59" s="220">
        <f>C59/$C$60</f>
        <v>1.0530508823678002E-2</v>
      </c>
      <c r="F59" s="221">
        <f>D59/$D$60</f>
        <v>9.426456724296076E-3</v>
      </c>
      <c r="G59" s="55">
        <f t="shared" si="32"/>
        <v>-4.6861276156031875E-2</v>
      </c>
      <c r="I59" s="21">
        <v>247.22000000000003</v>
      </c>
      <c r="J59" s="142">
        <v>263.37299999999999</v>
      </c>
      <c r="K59" s="220">
        <f>I59/$I$60</f>
        <v>6.921109984562023E-3</v>
      </c>
      <c r="L59" s="221">
        <f>J59/$J$60</f>
        <v>7.5181685576627714E-3</v>
      </c>
      <c r="M59" s="55">
        <f>(J59-I59)/I59</f>
        <v>6.5338564841032121E-2</v>
      </c>
      <c r="O59" s="240">
        <f t="shared" si="28"/>
        <v>1.8247038417537</v>
      </c>
      <c r="P59" s="241">
        <f t="shared" si="29"/>
        <v>2.0395009912030724</v>
      </c>
      <c r="Q59" s="55">
        <f>(P59-O59)/O59</f>
        <v>0.11771617099404662</v>
      </c>
    </row>
    <row r="60" spans="1:17" ht="26.25" customHeight="1" thickBot="1" x14ac:dyDescent="0.3">
      <c r="A60" s="12" t="s">
        <v>12</v>
      </c>
      <c r="B60" s="48"/>
      <c r="C60" s="213">
        <f>C48+C49+C50+C53+C57+C58+C59</f>
        <v>128659.5</v>
      </c>
      <c r="D60" s="226">
        <f>D48+D49+D50+D53+D57+D58+D59</f>
        <v>136993.14999999991</v>
      </c>
      <c r="E60" s="222">
        <f>E48+E49+E50+E53+E57+E58+E59</f>
        <v>1</v>
      </c>
      <c r="F60" s="223">
        <f>F48+F49+F50+F53+F57+F58+F59</f>
        <v>1</v>
      </c>
      <c r="G60" s="55">
        <f>(D60-C60)/C60</f>
        <v>6.4772908335567189E-2</v>
      </c>
      <c r="H60" s="1"/>
      <c r="I60" s="213">
        <f>I48+I49+I50+I53+I57+I58+I59</f>
        <v>35719.703999999998</v>
      </c>
      <c r="J60" s="226">
        <f>J48+J49+J50+J53+J57+J58+J59</f>
        <v>35031.536999999997</v>
      </c>
      <c r="K60" s="222">
        <f>K48+K49+K50+K53+K57+K58+K59</f>
        <v>1</v>
      </c>
      <c r="L60" s="223">
        <f>L48+L49+L50+L53+L57+L58+L59</f>
        <v>1</v>
      </c>
      <c r="M60" s="55">
        <f>(J60-I60)/I60</f>
        <v>-1.9265753154057527E-2</v>
      </c>
      <c r="N60" s="1"/>
      <c r="O60" s="24">
        <f t="shared" si="28"/>
        <v>2.7762974362561641</v>
      </c>
      <c r="P60" s="242">
        <f t="shared" si="29"/>
        <v>2.5571743550681196</v>
      </c>
      <c r="Q60" s="55">
        <f>(P60-O60)/O60</f>
        <v>-7.8926370901934717E-2</v>
      </c>
    </row>
    <row r="66" spans="3:13" x14ac:dyDescent="0.25">
      <c r="C66" s="119"/>
      <c r="D66" s="119"/>
      <c r="E66" s="119"/>
      <c r="F66" s="119"/>
      <c r="G66" s="119"/>
      <c r="I66" s="119"/>
      <c r="J66" s="119"/>
      <c r="K66" s="119"/>
      <c r="L66" s="119"/>
      <c r="M66" s="119"/>
    </row>
    <row r="68" spans="3:13" x14ac:dyDescent="0.25">
      <c r="M68" s="119"/>
    </row>
    <row r="69" spans="3:13" x14ac:dyDescent="0.25">
      <c r="G69" s="119"/>
    </row>
  </sheetData>
  <customSheetViews>
    <customSheetView guid="{D2454DF7-9151-402B-B9E4-208D72282370}" showGridLines="0" fitToPage="1" hiddenColumns="1">
      <selection activeCell="B11" sqref="B11:O11"/>
      <pageMargins left="0.31496062992125984" right="0.31496062992125984" top="0.35433070866141736" bottom="0.35433070866141736" header="0.31496062992125984" footer="0.31496062992125984"/>
      <pageSetup paperSize="9" scale="56" orientation="portrait" r:id="rId1"/>
    </customSheetView>
  </customSheetViews>
  <mergeCells count="33">
    <mergeCell ref="O45:P45"/>
    <mergeCell ref="O4:P4"/>
    <mergeCell ref="O5:P5"/>
    <mergeCell ref="O24:P24"/>
    <mergeCell ref="O25:P25"/>
    <mergeCell ref="O44:P44"/>
    <mergeCell ref="I4:J4"/>
    <mergeCell ref="I5:J5"/>
    <mergeCell ref="K5:L5"/>
    <mergeCell ref="I24:J24"/>
    <mergeCell ref="A4:B6"/>
    <mergeCell ref="E4:F4"/>
    <mergeCell ref="A24:B26"/>
    <mergeCell ref="C24:D24"/>
    <mergeCell ref="C25:D25"/>
    <mergeCell ref="E25:F25"/>
    <mergeCell ref="E24:F24"/>
    <mergeCell ref="K45:L45"/>
    <mergeCell ref="K4:L4"/>
    <mergeCell ref="K24:L24"/>
    <mergeCell ref="K44:L44"/>
    <mergeCell ref="A44:B46"/>
    <mergeCell ref="C44:D44"/>
    <mergeCell ref="I44:J44"/>
    <mergeCell ref="C45:D45"/>
    <mergeCell ref="E45:F45"/>
    <mergeCell ref="I45:J45"/>
    <mergeCell ref="E44:F44"/>
    <mergeCell ref="I25:J25"/>
    <mergeCell ref="K25:L25"/>
    <mergeCell ref="C4:D4"/>
    <mergeCell ref="C5:D5"/>
    <mergeCell ref="E5:F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9" orientation="landscape" r:id="rId2"/>
  <ignoredErrors>
    <ignoredError sqref="C13:G13 H13:J13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6" id="{8A96D951-0E9F-4C8B-ACEF-0402B82FAA2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Q8:Q20</xm:sqref>
        </x14:conditionalFormatting>
        <x14:conditionalFormatting xmlns:xm="http://schemas.microsoft.com/office/excel/2006/main">
          <x14:cfRule type="iconSet" priority="16" id="{A903B1F2-257E-48C8-AA1F-710D0D5C2DA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Q28:Q40</xm:sqref>
        </x14:conditionalFormatting>
        <x14:conditionalFormatting xmlns:xm="http://schemas.microsoft.com/office/excel/2006/main">
          <x14:cfRule type="iconSet" priority="13" id="{33E0C9DC-9ACB-4562-97C7-17FD07E499D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Q48:Q60</xm:sqref>
        </x14:conditionalFormatting>
        <x14:conditionalFormatting xmlns:xm="http://schemas.microsoft.com/office/excel/2006/main">
          <x14:cfRule type="iconSet" priority="245" id="{175EAEC1-69B6-4BF0-BC98-45FB0437481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G8:G20</xm:sqref>
        </x14:conditionalFormatting>
        <x14:conditionalFormatting xmlns:xm="http://schemas.microsoft.com/office/excel/2006/main">
          <x14:cfRule type="iconSet" priority="246" id="{4B18F59D-C7D3-4008-A727-25B83564EDB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G28:G40</xm:sqref>
        </x14:conditionalFormatting>
        <x14:conditionalFormatting xmlns:xm="http://schemas.microsoft.com/office/excel/2006/main">
          <x14:cfRule type="iconSet" priority="247" id="{32B6219A-ED3A-4ED2-8B5E-3618575A195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G48:G60</xm:sqref>
        </x14:conditionalFormatting>
        <x14:conditionalFormatting xmlns:xm="http://schemas.microsoft.com/office/excel/2006/main">
          <x14:cfRule type="iconSet" priority="248" id="{3F3808E6-41D0-41A4-BEC7-146C0F8F6CB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M8:M20</xm:sqref>
        </x14:conditionalFormatting>
        <x14:conditionalFormatting xmlns:xm="http://schemas.microsoft.com/office/excel/2006/main">
          <x14:cfRule type="iconSet" priority="249" id="{37AD2CE7-68EB-4720-A686-6ED8E18D10C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M28:M40</xm:sqref>
        </x14:conditionalFormatting>
        <x14:conditionalFormatting xmlns:xm="http://schemas.microsoft.com/office/excel/2006/main">
          <x14:cfRule type="iconSet" priority="250" id="{396467D4-38FC-4CB5-8030-9947C326A35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M48:M60</xm:sqref>
        </x14:conditionalFormatting>
        <x14:conditionalFormatting xmlns:xm="http://schemas.microsoft.com/office/excel/2006/main">
          <x14:cfRule type="iconSet" priority="7" id="{76829993-51DB-449E-9A5F-7B6BDD29832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Q7</xm:sqref>
        </x14:conditionalFormatting>
        <x14:conditionalFormatting xmlns:xm="http://schemas.microsoft.com/office/excel/2006/main">
          <x14:cfRule type="iconSet" priority="8" id="{8AE5CAA7-B695-41B5-B803-56EFFDF34D1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G7</xm:sqref>
        </x14:conditionalFormatting>
        <x14:conditionalFormatting xmlns:xm="http://schemas.microsoft.com/office/excel/2006/main">
          <x14:cfRule type="iconSet" priority="9" id="{1E9401B1-CEC4-44EB-A030-D49D7D25BD3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M7</xm:sqref>
        </x14:conditionalFormatting>
        <x14:conditionalFormatting xmlns:xm="http://schemas.microsoft.com/office/excel/2006/main">
          <x14:cfRule type="iconSet" priority="4" id="{A502AC78-A192-40A3-B62B-3EEB7327610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Q27</xm:sqref>
        </x14:conditionalFormatting>
        <x14:conditionalFormatting xmlns:xm="http://schemas.microsoft.com/office/excel/2006/main">
          <x14:cfRule type="iconSet" priority="5" id="{D26DEDB2-B5E1-405A-B256-8B802EFA6D7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G27</xm:sqref>
        </x14:conditionalFormatting>
        <x14:conditionalFormatting xmlns:xm="http://schemas.microsoft.com/office/excel/2006/main">
          <x14:cfRule type="iconSet" priority="6" id="{8B8A7EDA-C07A-4389-B4A0-6611008F821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M27</xm:sqref>
        </x14:conditionalFormatting>
        <x14:conditionalFormatting xmlns:xm="http://schemas.microsoft.com/office/excel/2006/main">
          <x14:cfRule type="iconSet" priority="1" id="{3695A84A-DAA6-49DF-8C35-D62293DAF2F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Q47</xm:sqref>
        </x14:conditionalFormatting>
        <x14:conditionalFormatting xmlns:xm="http://schemas.microsoft.com/office/excel/2006/main">
          <x14:cfRule type="iconSet" priority="2" id="{B84B7BF2-AADD-499C-8DE7-BA2CB270FB9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G47</xm:sqref>
        </x14:conditionalFormatting>
        <x14:conditionalFormatting xmlns:xm="http://schemas.microsoft.com/office/excel/2006/main">
          <x14:cfRule type="iconSet" priority="3" id="{FFA9C176-35FF-4E92-8465-1F6D501A34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M47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olha6">
    <pageSetUpPr fitToPage="1"/>
  </sheetPr>
  <dimension ref="A1:S19"/>
  <sheetViews>
    <sheetView showGridLines="0" topLeftCell="A3" workbookViewId="0">
      <selection activeCell="K7" sqref="K7:L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7" max="8" width="9.140625" customWidth="1"/>
    <col min="9" max="9" width="10.85546875" customWidth="1"/>
    <col min="10" max="10" width="2.140625" customWidth="1"/>
    <col min="13" max="14" width="9.140625" customWidth="1"/>
    <col min="15" max="15" width="10.85546875" customWidth="1"/>
    <col min="16" max="16" width="2" customWidth="1"/>
    <col min="17" max="18" width="9.140625" style="34"/>
    <col min="19" max="19" width="10.85546875" customWidth="1"/>
  </cols>
  <sheetData>
    <row r="1" spans="1:19" ht="15.75" x14ac:dyDescent="0.25">
      <c r="A1" s="30" t="s">
        <v>92</v>
      </c>
      <c r="B1" s="4"/>
    </row>
    <row r="3" spans="1:19" ht="15.75" thickBot="1" x14ac:dyDescent="0.3"/>
    <row r="4" spans="1:19" x14ac:dyDescent="0.25">
      <c r="A4" s="337" t="s">
        <v>16</v>
      </c>
      <c r="B4" s="330"/>
      <c r="C4" s="330"/>
      <c r="D4" s="330"/>
      <c r="E4" s="352" t="s">
        <v>1</v>
      </c>
      <c r="F4" s="353"/>
      <c r="G4" s="350" t="s">
        <v>104</v>
      </c>
      <c r="H4" s="350"/>
      <c r="I4" s="130" t="s">
        <v>0</v>
      </c>
      <c r="K4" s="354" t="s">
        <v>19</v>
      </c>
      <c r="L4" s="350"/>
      <c r="M4" s="348" t="s">
        <v>104</v>
      </c>
      <c r="N4" s="349"/>
      <c r="O4" s="130" t="s">
        <v>0</v>
      </c>
      <c r="Q4" s="360" t="s">
        <v>22</v>
      </c>
      <c r="R4" s="350"/>
      <c r="S4" s="130" t="s">
        <v>0</v>
      </c>
    </row>
    <row r="5" spans="1:19" x14ac:dyDescent="0.25">
      <c r="A5" s="351"/>
      <c r="B5" s="331"/>
      <c r="C5" s="331"/>
      <c r="D5" s="331"/>
      <c r="E5" s="355" t="s">
        <v>56</v>
      </c>
      <c r="F5" s="356"/>
      <c r="G5" s="357" t="str">
        <f>E5</f>
        <v>jan</v>
      </c>
      <c r="H5" s="357"/>
      <c r="I5" s="131" t="s">
        <v>134</v>
      </c>
      <c r="K5" s="358" t="str">
        <f>E5</f>
        <v>jan</v>
      </c>
      <c r="L5" s="357"/>
      <c r="M5" s="359" t="str">
        <f>E5</f>
        <v>jan</v>
      </c>
      <c r="N5" s="347"/>
      <c r="O5" s="131" t="str">
        <f>I5</f>
        <v>2023 /2022</v>
      </c>
      <c r="Q5" s="358" t="str">
        <f>E5</f>
        <v>jan</v>
      </c>
      <c r="R5" s="356"/>
      <c r="S5" s="131" t="str">
        <f>O5</f>
        <v>2023 /2022</v>
      </c>
    </row>
    <row r="6" spans="1:19" ht="19.5" customHeight="1" thickBot="1" x14ac:dyDescent="0.3">
      <c r="A6" s="338"/>
      <c r="B6" s="361"/>
      <c r="C6" s="361"/>
      <c r="D6" s="361"/>
      <c r="E6" s="99">
        <v>2022</v>
      </c>
      <c r="F6" s="144">
        <v>2023</v>
      </c>
      <c r="G6" s="68">
        <f>E6</f>
        <v>2022</v>
      </c>
      <c r="H6" s="137">
        <f>F6</f>
        <v>2023</v>
      </c>
      <c r="I6" s="131" t="s">
        <v>1</v>
      </c>
      <c r="K6" s="16">
        <f>E6</f>
        <v>2022</v>
      </c>
      <c r="L6" s="138">
        <f>F6</f>
        <v>2023</v>
      </c>
      <c r="M6" s="136">
        <f>G6</f>
        <v>2022</v>
      </c>
      <c r="N6" s="137">
        <f>H6</f>
        <v>2023</v>
      </c>
      <c r="O6" s="260">
        <v>1000</v>
      </c>
      <c r="Q6" s="16">
        <f>E6</f>
        <v>2022</v>
      </c>
      <c r="R6" s="138">
        <f>F6</f>
        <v>2023</v>
      </c>
      <c r="S6" s="131"/>
    </row>
    <row r="7" spans="1:19" ht="24" customHeight="1" thickBot="1" x14ac:dyDescent="0.3">
      <c r="A7" s="12" t="s">
        <v>20</v>
      </c>
      <c r="B7" s="13"/>
      <c r="C7" s="13"/>
      <c r="D7" s="13"/>
      <c r="E7" s="17">
        <v>99662.009999999966</v>
      </c>
      <c r="F7" s="145">
        <v>98513.139999999912</v>
      </c>
      <c r="G7" s="243">
        <f>E7/E15</f>
        <v>0.43649855854579828</v>
      </c>
      <c r="H7" s="244">
        <f>F7/F15</f>
        <v>0.41830364700662559</v>
      </c>
      <c r="I7" s="164">
        <f t="shared" ref="I7:I11" si="0">(F7-E7)/E7</f>
        <v>-1.1527662345963662E-2</v>
      </c>
      <c r="J7" s="1"/>
      <c r="K7" s="17">
        <v>27861.700999999994</v>
      </c>
      <c r="L7" s="145">
        <v>28099.883000000009</v>
      </c>
      <c r="M7" s="243">
        <f>K7/K15</f>
        <v>0.43820517964332456</v>
      </c>
      <c r="N7" s="244">
        <f>L7/L15</f>
        <v>0.44510139325236153</v>
      </c>
      <c r="O7" s="164">
        <f t="shared" ref="O7:O18" si="1">(L7-K7)/K7</f>
        <v>8.5487242864323073E-3</v>
      </c>
      <c r="P7" s="1"/>
      <c r="Q7" s="187">
        <f t="shared" ref="Q7:Q18" si="2">(K7/E7)*10</f>
        <v>2.7956190127010281</v>
      </c>
      <c r="R7" s="188">
        <f t="shared" ref="R7:R18" si="3">(L7/F7)*10</f>
        <v>2.8523994870125993</v>
      </c>
      <c r="S7" s="55">
        <f>(R7-Q7)/Q7</f>
        <v>2.0310519442601694E-2</v>
      </c>
    </row>
    <row r="8" spans="1:19" s="3" customFormat="1" ht="24" customHeight="1" x14ac:dyDescent="0.25">
      <c r="A8" s="46"/>
      <c r="B8" s="177" t="s">
        <v>33</v>
      </c>
      <c r="C8" s="177"/>
      <c r="D8" s="178"/>
      <c r="E8" s="180">
        <v>76396.65999999996</v>
      </c>
      <c r="F8" s="181">
        <v>75738.739999999903</v>
      </c>
      <c r="G8" s="245">
        <f>E8/E7</f>
        <v>0.76655748765251663</v>
      </c>
      <c r="H8" s="246">
        <f>F8/F7</f>
        <v>0.76881865708472974</v>
      </c>
      <c r="I8" s="206">
        <f t="shared" si="0"/>
        <v>-8.6118948132033104E-3</v>
      </c>
      <c r="K8" s="180">
        <v>24935.196999999993</v>
      </c>
      <c r="L8" s="181">
        <v>25103.562000000009</v>
      </c>
      <c r="M8" s="250">
        <f>K8/K7</f>
        <v>0.8949631969706372</v>
      </c>
      <c r="N8" s="246">
        <f>L8/L7</f>
        <v>0.89336891545064445</v>
      </c>
      <c r="O8" s="207">
        <f t="shared" si="1"/>
        <v>6.7521022593090485E-3</v>
      </c>
      <c r="Q8" s="189">
        <f t="shared" si="2"/>
        <v>3.263911930181242</v>
      </c>
      <c r="R8" s="190">
        <f t="shared" si="3"/>
        <v>3.3144942733401743</v>
      </c>
      <c r="S8" s="182">
        <f t="shared" ref="S8:S18" si="4">(R8-Q8)/Q8</f>
        <v>1.5497459564150523E-2</v>
      </c>
    </row>
    <row r="9" spans="1:19" ht="24" customHeight="1" x14ac:dyDescent="0.25">
      <c r="A9" s="8"/>
      <c r="B9" t="s">
        <v>37</v>
      </c>
      <c r="E9" s="19">
        <v>16527.36</v>
      </c>
      <c r="F9" s="140">
        <v>14567.54</v>
      </c>
      <c r="G9" s="247">
        <f>E9/E7</f>
        <v>0.16583410268366056</v>
      </c>
      <c r="H9" s="215">
        <f>F9/F7</f>
        <v>0.14787408055412724</v>
      </c>
      <c r="I9" s="182">
        <f t="shared" ref="I9:I10" si="5">(F9-E9)/E9</f>
        <v>-0.11858034192998759</v>
      </c>
      <c r="K9" s="19">
        <v>2350.732</v>
      </c>
      <c r="L9" s="140">
        <v>2168.1959999999999</v>
      </c>
      <c r="M9" s="247">
        <f>K9/K7</f>
        <v>8.4371445950123455E-2</v>
      </c>
      <c r="N9" s="215">
        <f>L9/L7</f>
        <v>7.7160321272512031E-2</v>
      </c>
      <c r="O9" s="182">
        <f t="shared" si="1"/>
        <v>-7.7650706248096363E-2</v>
      </c>
      <c r="Q9" s="189">
        <f t="shared" si="2"/>
        <v>1.4223275828686495</v>
      </c>
      <c r="R9" s="190">
        <f t="shared" si="3"/>
        <v>1.488374838854055</v>
      </c>
      <c r="S9" s="182">
        <f t="shared" si="4"/>
        <v>4.6436036803980694E-2</v>
      </c>
    </row>
    <row r="10" spans="1:19" ht="24" customHeight="1" thickBot="1" x14ac:dyDescent="0.3">
      <c r="A10" s="8"/>
      <c r="B10" t="s">
        <v>36</v>
      </c>
      <c r="E10" s="19">
        <v>6737.9900000000016</v>
      </c>
      <c r="F10" s="140">
        <v>8206.8599999999988</v>
      </c>
      <c r="G10" s="247">
        <f>E10/E7</f>
        <v>6.7608409663822797E-2</v>
      </c>
      <c r="H10" s="215">
        <f>F10/F7</f>
        <v>8.3307262361142956E-2</v>
      </c>
      <c r="I10" s="186">
        <f t="shared" si="5"/>
        <v>0.21799824576765428</v>
      </c>
      <c r="K10" s="19">
        <v>575.77200000000005</v>
      </c>
      <c r="L10" s="140">
        <v>828.12499999999989</v>
      </c>
      <c r="M10" s="247">
        <f>K10/K7</f>
        <v>2.0665357079239353E-2</v>
      </c>
      <c r="N10" s="215">
        <f>L10/L7</f>
        <v>2.9470763276843524E-2</v>
      </c>
      <c r="O10" s="209">
        <f t="shared" si="1"/>
        <v>0.43828633556338242</v>
      </c>
      <c r="Q10" s="189">
        <f t="shared" si="2"/>
        <v>0.8545159609913342</v>
      </c>
      <c r="R10" s="190">
        <f t="shared" si="3"/>
        <v>1.0090643681018077</v>
      </c>
      <c r="S10" s="182">
        <f t="shared" si="4"/>
        <v>0.1808607611391834</v>
      </c>
    </row>
    <row r="11" spans="1:19" ht="24" customHeight="1" thickBot="1" x14ac:dyDescent="0.3">
      <c r="A11" s="12" t="s">
        <v>21</v>
      </c>
      <c r="B11" s="13"/>
      <c r="C11" s="13"/>
      <c r="D11" s="13"/>
      <c r="E11" s="17">
        <v>128659.49999999983</v>
      </c>
      <c r="F11" s="145">
        <v>136993.14999999991</v>
      </c>
      <c r="G11" s="243">
        <f>E11/E15</f>
        <v>0.56350144145420178</v>
      </c>
      <c r="H11" s="244">
        <f>F11/F15</f>
        <v>0.58169635299337452</v>
      </c>
      <c r="I11" s="164">
        <f t="shared" si="0"/>
        <v>6.4772908335568632E-2</v>
      </c>
      <c r="J11" s="1"/>
      <c r="K11" s="17">
        <v>35719.704000000042</v>
      </c>
      <c r="L11" s="145">
        <v>35031.537000000004</v>
      </c>
      <c r="M11" s="243">
        <f>K11/K15</f>
        <v>0.56179482035667527</v>
      </c>
      <c r="N11" s="244">
        <f>L11/L15</f>
        <v>0.55489860674763847</v>
      </c>
      <c r="O11" s="164">
        <f t="shared" si="1"/>
        <v>-1.9265753154058523E-2</v>
      </c>
      <c r="Q11" s="191">
        <f t="shared" si="2"/>
        <v>2.7762974362561716</v>
      </c>
      <c r="R11" s="192">
        <f t="shared" si="3"/>
        <v>2.5571743550681205</v>
      </c>
      <c r="S11" s="57">
        <f t="shared" si="4"/>
        <v>-7.8926370901936896E-2</v>
      </c>
    </row>
    <row r="12" spans="1:19" s="3" customFormat="1" ht="24" customHeight="1" x14ac:dyDescent="0.25">
      <c r="A12" s="46"/>
      <c r="B12" s="3" t="s">
        <v>33</v>
      </c>
      <c r="E12" s="31">
        <v>91892.369999999821</v>
      </c>
      <c r="F12" s="141">
        <v>92780.069999999905</v>
      </c>
      <c r="G12" s="247">
        <f>E12/E11</f>
        <v>0.71422918634068955</v>
      </c>
      <c r="H12" s="215">
        <f>F12/F11</f>
        <v>0.67726065135373537</v>
      </c>
      <c r="I12" s="206">
        <f t="shared" ref="I12:I18" si="6">(F12-E12)/E12</f>
        <v>9.6602144443557834E-3</v>
      </c>
      <c r="K12" s="31">
        <v>32293.237000000041</v>
      </c>
      <c r="L12" s="141">
        <v>30273.799000000006</v>
      </c>
      <c r="M12" s="247">
        <f>K12/K11</f>
        <v>0.90407347720462639</v>
      </c>
      <c r="N12" s="215">
        <f>L12/L11</f>
        <v>0.86418700384170988</v>
      </c>
      <c r="O12" s="206">
        <f t="shared" si="1"/>
        <v>-6.2534393811312011E-2</v>
      </c>
      <c r="Q12" s="189">
        <f t="shared" si="2"/>
        <v>3.5142457420567244</v>
      </c>
      <c r="R12" s="190">
        <f t="shared" si="3"/>
        <v>3.2629635868996476</v>
      </c>
      <c r="S12" s="182">
        <f t="shared" si="4"/>
        <v>-7.1503865580559253E-2</v>
      </c>
    </row>
    <row r="13" spans="1:19" ht="24" customHeight="1" x14ac:dyDescent="0.25">
      <c r="A13" s="8"/>
      <c r="B13" s="3" t="s">
        <v>37</v>
      </c>
      <c r="D13" s="3"/>
      <c r="E13" s="19">
        <v>12493.200000000003</v>
      </c>
      <c r="F13" s="140">
        <v>10900.650000000003</v>
      </c>
      <c r="G13" s="247">
        <f>E13/E11</f>
        <v>9.7102817903069877E-2</v>
      </c>
      <c r="H13" s="215">
        <f>F13/F11</f>
        <v>7.9570766859510936E-2</v>
      </c>
      <c r="I13" s="182">
        <f t="shared" ref="I13:I14" si="7">(F13-E13)/E13</f>
        <v>-0.1274733454999519</v>
      </c>
      <c r="K13" s="19">
        <v>1286.0589999999997</v>
      </c>
      <c r="L13" s="140">
        <v>1180.818</v>
      </c>
      <c r="M13" s="247">
        <f>K13/K11</f>
        <v>3.6004189732367277E-2</v>
      </c>
      <c r="N13" s="215">
        <f>L13/L11</f>
        <v>3.3707284952983932E-2</v>
      </c>
      <c r="O13" s="182">
        <f t="shared" si="1"/>
        <v>-8.1832170996820344E-2</v>
      </c>
      <c r="Q13" s="189">
        <f t="shared" si="2"/>
        <v>1.029407197515448</v>
      </c>
      <c r="R13" s="190">
        <f t="shared" si="3"/>
        <v>1.0832546682995965</v>
      </c>
      <c r="S13" s="182">
        <f t="shared" si="4"/>
        <v>5.230920369909349E-2</v>
      </c>
    </row>
    <row r="14" spans="1:19" ht="24" customHeight="1" thickBot="1" x14ac:dyDescent="0.3">
      <c r="A14" s="8"/>
      <c r="B14" t="s">
        <v>36</v>
      </c>
      <c r="E14" s="19">
        <v>24273.93</v>
      </c>
      <c r="F14" s="140">
        <v>33312.430000000008</v>
      </c>
      <c r="G14" s="247">
        <f>E14/E11</f>
        <v>0.18866799575624058</v>
      </c>
      <c r="H14" s="215">
        <f>F14/F11</f>
        <v>0.2431685817867538</v>
      </c>
      <c r="I14" s="186">
        <f t="shared" si="7"/>
        <v>0.37235420881579567</v>
      </c>
      <c r="K14" s="19">
        <v>2140.4079999999994</v>
      </c>
      <c r="L14" s="140">
        <v>3576.92</v>
      </c>
      <c r="M14" s="247">
        <f>K14/K11</f>
        <v>5.9922333063006261E-2</v>
      </c>
      <c r="N14" s="215">
        <f>L14/L11</f>
        <v>0.10210571120530623</v>
      </c>
      <c r="O14" s="209">
        <f t="shared" si="1"/>
        <v>0.67113933418301608</v>
      </c>
      <c r="Q14" s="189">
        <f t="shared" si="2"/>
        <v>0.88177233764783836</v>
      </c>
      <c r="R14" s="190">
        <f t="shared" si="3"/>
        <v>1.0737493482162661</v>
      </c>
      <c r="S14" s="182">
        <f t="shared" si="4"/>
        <v>0.21771720700666775</v>
      </c>
    </row>
    <row r="15" spans="1:19" ht="24" customHeight="1" thickBot="1" x14ac:dyDescent="0.3">
      <c r="A15" s="12" t="s">
        <v>12</v>
      </c>
      <c r="B15" s="13"/>
      <c r="C15" s="13"/>
      <c r="D15" s="13"/>
      <c r="E15" s="17">
        <v>228321.50999999978</v>
      </c>
      <c r="F15" s="145">
        <v>235506.2899999998</v>
      </c>
      <c r="G15" s="243">
        <f>G7+G11</f>
        <v>1</v>
      </c>
      <c r="H15" s="244">
        <f>H7+H11</f>
        <v>1</v>
      </c>
      <c r="I15" s="164">
        <f t="shared" si="6"/>
        <v>3.1467819216857998E-2</v>
      </c>
      <c r="J15" s="1"/>
      <c r="K15" s="17">
        <v>63581.405000000042</v>
      </c>
      <c r="L15" s="145">
        <v>63131.420000000013</v>
      </c>
      <c r="M15" s="243">
        <f>M7+M11</f>
        <v>0.99999999999999978</v>
      </c>
      <c r="N15" s="244">
        <f>N7+N11</f>
        <v>1</v>
      </c>
      <c r="O15" s="164">
        <f t="shared" si="1"/>
        <v>-7.0773050705631524E-3</v>
      </c>
      <c r="Q15" s="191">
        <f t="shared" si="2"/>
        <v>2.7847312765231846</v>
      </c>
      <c r="R15" s="192">
        <f t="shared" si="3"/>
        <v>2.6806681044485083</v>
      </c>
      <c r="S15" s="57">
        <f t="shared" si="4"/>
        <v>-3.7369197147310421E-2</v>
      </c>
    </row>
    <row r="16" spans="1:19" s="42" customFormat="1" ht="24" customHeight="1" x14ac:dyDescent="0.25">
      <c r="A16" s="179"/>
      <c r="B16" s="177" t="s">
        <v>33</v>
      </c>
      <c r="C16" s="177"/>
      <c r="D16" s="178"/>
      <c r="E16" s="180">
        <f>E8+E12</f>
        <v>168289.0299999998</v>
      </c>
      <c r="F16" s="181">
        <f t="shared" ref="F16:F17" si="8">F8+F12</f>
        <v>168518.80999999982</v>
      </c>
      <c r="G16" s="245">
        <f>E16/E15</f>
        <v>0.73707041443445231</v>
      </c>
      <c r="H16" s="246">
        <f>F16/F15</f>
        <v>0.7155596990636639</v>
      </c>
      <c r="I16" s="207">
        <f t="shared" si="6"/>
        <v>1.3653890571478618E-3</v>
      </c>
      <c r="J16" s="3"/>
      <c r="K16" s="180">
        <f t="shared" ref="K16:L18" si="9">K8+K12</f>
        <v>57228.434000000037</v>
      </c>
      <c r="L16" s="181">
        <f t="shared" si="9"/>
        <v>55377.361000000019</v>
      </c>
      <c r="M16" s="250">
        <f>K16/K15</f>
        <v>0.90008130521809004</v>
      </c>
      <c r="N16" s="246">
        <f>L16/L15</f>
        <v>0.87717591335661405</v>
      </c>
      <c r="O16" s="207">
        <f t="shared" si="1"/>
        <v>-3.234533728460956E-2</v>
      </c>
      <c r="P16" s="3"/>
      <c r="Q16" s="189">
        <f t="shared" si="2"/>
        <v>3.4006039490512308</v>
      </c>
      <c r="R16" s="190">
        <f t="shared" si="3"/>
        <v>3.2861234303755218</v>
      </c>
      <c r="S16" s="182">
        <f t="shared" si="4"/>
        <v>-3.3664760845687147E-2</v>
      </c>
    </row>
    <row r="17" spans="1:19" ht="24" customHeight="1" x14ac:dyDescent="0.25">
      <c r="A17" s="8"/>
      <c r="B17" s="3" t="s">
        <v>37</v>
      </c>
      <c r="C17" s="3"/>
      <c r="D17" s="183"/>
      <c r="E17" s="19">
        <f>E9+E13</f>
        <v>29020.560000000005</v>
      </c>
      <c r="F17" s="140">
        <f t="shared" si="8"/>
        <v>25468.190000000002</v>
      </c>
      <c r="G17" s="248">
        <f>E17/E15</f>
        <v>0.12710392463679848</v>
      </c>
      <c r="H17" s="215">
        <f>F17/F15</f>
        <v>0.10814229208060652</v>
      </c>
      <c r="I17" s="182">
        <f t="shared" si="6"/>
        <v>-0.12240873367019803</v>
      </c>
      <c r="K17" s="19">
        <f t="shared" si="9"/>
        <v>3636.7909999999997</v>
      </c>
      <c r="L17" s="140">
        <f t="shared" si="9"/>
        <v>3349.0140000000001</v>
      </c>
      <c r="M17" s="247">
        <f>K17/K15</f>
        <v>5.7198971932123824E-2</v>
      </c>
      <c r="N17" s="215">
        <f>L17/L15</f>
        <v>5.3048291959851362E-2</v>
      </c>
      <c r="O17" s="182">
        <f t="shared" si="1"/>
        <v>-7.9129375320165396E-2</v>
      </c>
      <c r="Q17" s="189">
        <f t="shared" si="2"/>
        <v>1.2531774025036042</v>
      </c>
      <c r="R17" s="190">
        <f t="shared" si="3"/>
        <v>1.3149791956161783</v>
      </c>
      <c r="S17" s="182">
        <f t="shared" si="4"/>
        <v>4.9316076869169612E-2</v>
      </c>
    </row>
    <row r="18" spans="1:19" ht="24" customHeight="1" thickBot="1" x14ac:dyDescent="0.3">
      <c r="A18" s="9"/>
      <c r="B18" s="184" t="s">
        <v>36</v>
      </c>
      <c r="C18" s="184"/>
      <c r="D18" s="185"/>
      <c r="E18" s="21">
        <f>E10+E14</f>
        <v>31011.920000000002</v>
      </c>
      <c r="F18" s="142">
        <f>F10+F14</f>
        <v>41519.290000000008</v>
      </c>
      <c r="G18" s="249">
        <f>E18/E15</f>
        <v>0.13582566092874926</v>
      </c>
      <c r="H18" s="221">
        <f>F18/F15</f>
        <v>0.17629800885572969</v>
      </c>
      <c r="I18" s="208">
        <f t="shared" si="6"/>
        <v>0.33881713870021613</v>
      </c>
      <c r="K18" s="21">
        <f t="shared" si="9"/>
        <v>2716.1799999999994</v>
      </c>
      <c r="L18" s="142">
        <f t="shared" si="9"/>
        <v>4405.0450000000001</v>
      </c>
      <c r="M18" s="249">
        <f>K18/K15</f>
        <v>4.2719722849785993E-2</v>
      </c>
      <c r="N18" s="221">
        <f>L18/L15</f>
        <v>6.9775794683534745E-2</v>
      </c>
      <c r="O18" s="208">
        <f t="shared" si="1"/>
        <v>0.62177948442297681</v>
      </c>
      <c r="Q18" s="193">
        <f t="shared" si="2"/>
        <v>0.8758503182002273</v>
      </c>
      <c r="R18" s="194">
        <f t="shared" si="3"/>
        <v>1.0609634702327517</v>
      </c>
      <c r="S18" s="186">
        <f t="shared" si="4"/>
        <v>0.21135249732272848</v>
      </c>
    </row>
    <row r="19" spans="1:19" ht="6.75" customHeight="1" x14ac:dyDescent="0.25">
      <c r="Q19" s="195"/>
      <c r="R19" s="195"/>
    </row>
  </sheetData>
  <mergeCells count="11">
    <mergeCell ref="A4:D6"/>
    <mergeCell ref="E4:F4"/>
    <mergeCell ref="G4:H4"/>
    <mergeCell ref="M4:N4"/>
    <mergeCell ref="Q4:R4"/>
    <mergeCell ref="E5:F5"/>
    <mergeCell ref="G5:H5"/>
    <mergeCell ref="K5:L5"/>
    <mergeCell ref="M5:N5"/>
    <mergeCell ref="Q5:R5"/>
    <mergeCell ref="K4:L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ignoredErrors>
    <ignoredError sqref="I17:I18 O17:O18 O13:O14 O9:O10 S9:S10 S17:S18 S13:S14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17" id="{61E8918D-EEF9-4FC0-AF13-9957D7A7C44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  <x14:conditionalFormatting xmlns:xm="http://schemas.microsoft.com/office/excel/2006/main">
          <x14:cfRule type="iconSet" priority="245" id="{F814DC98-662A-407F-BF95-DB3D2F25B9D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  <x14:conditionalFormatting xmlns:xm="http://schemas.microsoft.com/office/excel/2006/main">
          <x14:cfRule type="iconSet" priority="246" id="{F6525144-5EFD-421F-96F9-446DF505F32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olha7">
    <pageSetUpPr fitToPage="1"/>
  </sheetPr>
  <dimension ref="A1:Q96"/>
  <sheetViews>
    <sheetView showGridLines="0" topLeftCell="A86" zoomScaleNormal="100" workbookViewId="0">
      <selection activeCell="H96" sqref="H96:I96"/>
    </sheetView>
  </sheetViews>
  <sheetFormatPr defaultRowHeight="15" x14ac:dyDescent="0.25"/>
  <cols>
    <col min="1" max="1" width="33.140625" customWidth="1"/>
    <col min="2" max="5" width="9.7109375" customWidth="1"/>
    <col min="6" max="6" width="10.85546875" customWidth="1"/>
    <col min="7" max="7" width="1.85546875" customWidth="1"/>
    <col min="8" max="11" width="9.7109375" customWidth="1"/>
    <col min="12" max="12" width="10.85546875" customWidth="1"/>
    <col min="13" max="13" width="1.85546875" customWidth="1"/>
    <col min="14" max="15" width="9.7109375" style="34" customWidth="1"/>
    <col min="16" max="16" width="10.85546875" customWidth="1"/>
    <col min="17" max="17" width="1.85546875" customWidth="1"/>
  </cols>
  <sheetData>
    <row r="1" spans="1:17" ht="15.75" x14ac:dyDescent="0.25">
      <c r="A1" s="4" t="s">
        <v>31</v>
      </c>
    </row>
    <row r="3" spans="1:17" ht="8.25" customHeight="1" thickBot="1" x14ac:dyDescent="0.3"/>
    <row r="4" spans="1:17" x14ac:dyDescent="0.25">
      <c r="A4" s="364" t="s">
        <v>3</v>
      </c>
      <c r="B4" s="352" t="s">
        <v>1</v>
      </c>
      <c r="C4" s="350"/>
      <c r="D4" s="352" t="s">
        <v>104</v>
      </c>
      <c r="E4" s="350"/>
      <c r="F4" s="130" t="s">
        <v>0</v>
      </c>
      <c r="H4" s="362" t="s">
        <v>19</v>
      </c>
      <c r="I4" s="363"/>
      <c r="J4" s="352" t="s">
        <v>13</v>
      </c>
      <c r="K4" s="353"/>
      <c r="L4" s="130" t="s">
        <v>0</v>
      </c>
      <c r="N4" s="360" t="s">
        <v>22</v>
      </c>
      <c r="O4" s="350"/>
      <c r="P4" s="130" t="s">
        <v>0</v>
      </c>
    </row>
    <row r="5" spans="1:17" x14ac:dyDescent="0.25">
      <c r="A5" s="365"/>
      <c r="B5" s="355" t="s">
        <v>56</v>
      </c>
      <c r="C5" s="357"/>
      <c r="D5" s="355" t="str">
        <f>B5</f>
        <v>jan</v>
      </c>
      <c r="E5" s="357"/>
      <c r="F5" s="131" t="s">
        <v>135</v>
      </c>
      <c r="H5" s="358" t="str">
        <f>B5</f>
        <v>jan</v>
      </c>
      <c r="I5" s="357"/>
      <c r="J5" s="355" t="str">
        <f>B5</f>
        <v>jan</v>
      </c>
      <c r="K5" s="356"/>
      <c r="L5" s="131" t="str">
        <f>F5</f>
        <v>2023 / 2022</v>
      </c>
      <c r="N5" s="358" t="str">
        <f>B5</f>
        <v>jan</v>
      </c>
      <c r="O5" s="356"/>
      <c r="P5" s="131" t="str">
        <f>L5</f>
        <v>2023 / 2022</v>
      </c>
    </row>
    <row r="6" spans="1:17" ht="19.5" customHeight="1" thickBot="1" x14ac:dyDescent="0.3">
      <c r="A6" s="366"/>
      <c r="B6" s="99">
        <v>2022</v>
      </c>
      <c r="C6" s="134">
        <v>2023</v>
      </c>
      <c r="D6" s="99">
        <f>B6</f>
        <v>2022</v>
      </c>
      <c r="E6" s="134">
        <f>C6</f>
        <v>2023</v>
      </c>
      <c r="F6" s="131" t="s">
        <v>1</v>
      </c>
      <c r="H6" s="25">
        <f>B6</f>
        <v>2022</v>
      </c>
      <c r="I6" s="134">
        <f>C6</f>
        <v>2023</v>
      </c>
      <c r="J6" s="99">
        <f>B6</f>
        <v>2022</v>
      </c>
      <c r="K6" s="134">
        <f>C6</f>
        <v>2023</v>
      </c>
      <c r="L6" s="260">
        <v>1000</v>
      </c>
      <c r="N6" s="25">
        <f>B6</f>
        <v>2022</v>
      </c>
      <c r="O6" s="134">
        <f>C6</f>
        <v>2023</v>
      </c>
      <c r="P6" s="132"/>
    </row>
    <row r="7" spans="1:17" ht="20.100000000000001" customHeight="1" x14ac:dyDescent="0.25">
      <c r="A7" s="8" t="s">
        <v>156</v>
      </c>
      <c r="B7" s="19">
        <v>28011.519999999997</v>
      </c>
      <c r="C7" s="147">
        <v>25590.470000000005</v>
      </c>
      <c r="D7" s="214">
        <f>B7/$B$33</f>
        <v>0.12268454251200417</v>
      </c>
      <c r="E7" s="246">
        <f>C7/$C$33</f>
        <v>0.10866151388143389</v>
      </c>
      <c r="F7" s="52">
        <f>(C7-B7)/B7</f>
        <v>-8.6430511446718788E-2</v>
      </c>
      <c r="H7" s="19">
        <v>7575.5010000000002</v>
      </c>
      <c r="I7" s="147">
        <v>7291.1939999999995</v>
      </c>
      <c r="J7" s="214">
        <f t="shared" ref="J7:J32" si="0">H7/$H$33</f>
        <v>0.11914648630366072</v>
      </c>
      <c r="K7" s="246">
        <f>I7/$I$33</f>
        <v>0.11549231745460507</v>
      </c>
      <c r="L7" s="52">
        <f>(I7-H7)/H7</f>
        <v>-3.7529795059099154E-2</v>
      </c>
      <c r="N7" s="40">
        <f t="shared" ref="N7:N33" si="1">(H7/B7)*10</f>
        <v>2.7044233943748863</v>
      </c>
      <c r="O7" s="149">
        <f t="shared" ref="O7:O33" si="2">(I7/C7)*10</f>
        <v>2.8491833092553587</v>
      </c>
      <c r="P7" s="52">
        <f>(O7-N7)/N7</f>
        <v>5.3527090167008733E-2</v>
      </c>
      <c r="Q7" s="2"/>
    </row>
    <row r="8" spans="1:17" ht="20.100000000000001" customHeight="1" x14ac:dyDescent="0.25">
      <c r="A8" s="8" t="s">
        <v>157</v>
      </c>
      <c r="B8" s="19">
        <v>14673.29</v>
      </c>
      <c r="C8" s="140">
        <v>12927.320000000002</v>
      </c>
      <c r="D8" s="214">
        <f t="shared" ref="D8:D32" si="3">B8/$B$33</f>
        <v>6.4265911696186645E-2</v>
      </c>
      <c r="E8" s="215">
        <f t="shared" ref="E8:E32" si="4">C8/$C$33</f>
        <v>5.4891612449077247E-2</v>
      </c>
      <c r="F8" s="52">
        <f t="shared" ref="F8:F33" si="5">(C8-B8)/B8</f>
        <v>-0.11898967443565821</v>
      </c>
      <c r="H8" s="19">
        <v>6778.9989999999998</v>
      </c>
      <c r="I8" s="140">
        <v>6006.1039999999994</v>
      </c>
      <c r="J8" s="214">
        <f t="shared" si="0"/>
        <v>0.10661920729810868</v>
      </c>
      <c r="K8" s="215">
        <f t="shared" ref="K8:K32" si="6">I8/$I$33</f>
        <v>9.5136526312888312E-2</v>
      </c>
      <c r="L8" s="52">
        <f t="shared" ref="L8:L33" si="7">(I8-H8)/H8</f>
        <v>-0.11401314559863492</v>
      </c>
      <c r="N8" s="40">
        <f t="shared" si="1"/>
        <v>4.619958441494715</v>
      </c>
      <c r="O8" s="143">
        <f t="shared" si="2"/>
        <v>4.6460550214584293</v>
      </c>
      <c r="P8" s="52">
        <f t="shared" ref="P8:P33" si="8">(O8-N8)/N8</f>
        <v>5.6486611934264816E-3</v>
      </c>
      <c r="Q8" s="2"/>
    </row>
    <row r="9" spans="1:17" ht="20.100000000000001" customHeight="1" x14ac:dyDescent="0.25">
      <c r="A9" s="8" t="s">
        <v>158</v>
      </c>
      <c r="B9" s="19">
        <v>30974.530000000002</v>
      </c>
      <c r="C9" s="140">
        <v>40425.329999999987</v>
      </c>
      <c r="D9" s="214">
        <f t="shared" si="3"/>
        <v>0.13566190062425565</v>
      </c>
      <c r="E9" s="215">
        <f t="shared" si="4"/>
        <v>0.17165286753062931</v>
      </c>
      <c r="F9" s="52">
        <f t="shared" si="5"/>
        <v>0.30511520271655401</v>
      </c>
      <c r="H9" s="19">
        <v>3449.7990000000004</v>
      </c>
      <c r="I9" s="140">
        <v>5162.0320000000002</v>
      </c>
      <c r="J9" s="214">
        <f t="shared" si="0"/>
        <v>5.4257986277591735E-2</v>
      </c>
      <c r="K9" s="215">
        <f t="shared" si="6"/>
        <v>8.1766448465756092E-2</v>
      </c>
      <c r="L9" s="52">
        <f t="shared" si="7"/>
        <v>0.49632833681034738</v>
      </c>
      <c r="N9" s="40">
        <f t="shared" si="1"/>
        <v>1.1137534613116002</v>
      </c>
      <c r="O9" s="143">
        <f t="shared" si="2"/>
        <v>1.2769300831928896</v>
      </c>
      <c r="P9" s="52">
        <f t="shared" si="8"/>
        <v>0.14651054075210332</v>
      </c>
      <c r="Q9" s="2"/>
    </row>
    <row r="10" spans="1:17" ht="20.100000000000001" customHeight="1" x14ac:dyDescent="0.25">
      <c r="A10" s="8" t="s">
        <v>159</v>
      </c>
      <c r="B10" s="19">
        <v>14007.170000000004</v>
      </c>
      <c r="C10" s="140">
        <v>14964.300000000003</v>
      </c>
      <c r="D10" s="214">
        <f t="shared" si="3"/>
        <v>6.134844675825768E-2</v>
      </c>
      <c r="E10" s="215">
        <f t="shared" si="4"/>
        <v>6.3540978035024023E-2</v>
      </c>
      <c r="F10" s="52">
        <f t="shared" si="5"/>
        <v>6.8331433116039786E-2</v>
      </c>
      <c r="H10" s="19">
        <v>4125.0230000000001</v>
      </c>
      <c r="I10" s="140">
        <v>4557.5839999999998</v>
      </c>
      <c r="J10" s="214">
        <f t="shared" si="0"/>
        <v>6.4877820803110636E-2</v>
      </c>
      <c r="K10" s="215">
        <f t="shared" si="6"/>
        <v>7.2192008353368295E-2</v>
      </c>
      <c r="L10" s="52">
        <f t="shared" si="7"/>
        <v>0.10486268803834541</v>
      </c>
      <c r="N10" s="40">
        <f t="shared" si="1"/>
        <v>2.9449367716676522</v>
      </c>
      <c r="O10" s="143">
        <f t="shared" si="2"/>
        <v>3.0456379516582794</v>
      </c>
      <c r="P10" s="52">
        <f t="shared" si="8"/>
        <v>3.4194683213386069E-2</v>
      </c>
      <c r="Q10" s="2"/>
    </row>
    <row r="11" spans="1:17" ht="20.100000000000001" customHeight="1" x14ac:dyDescent="0.25">
      <c r="A11" s="8" t="s">
        <v>160</v>
      </c>
      <c r="B11" s="19">
        <v>14006.750000000002</v>
      </c>
      <c r="C11" s="140">
        <v>13904.750000000004</v>
      </c>
      <c r="D11" s="214">
        <f t="shared" si="3"/>
        <v>6.1346607246947502E-2</v>
      </c>
      <c r="E11" s="215">
        <f t="shared" si="4"/>
        <v>5.9041947457114621E-2</v>
      </c>
      <c r="F11" s="52">
        <f t="shared" si="5"/>
        <v>-7.2822032234457082E-3</v>
      </c>
      <c r="H11" s="19">
        <v>4485.0030000000006</v>
      </c>
      <c r="I11" s="140">
        <v>4477.2089999999998</v>
      </c>
      <c r="J11" s="214">
        <f t="shared" si="0"/>
        <v>7.0539539036609894E-2</v>
      </c>
      <c r="K11" s="215">
        <f t="shared" si="6"/>
        <v>7.0918870508536042E-2</v>
      </c>
      <c r="L11" s="52">
        <f t="shared" si="7"/>
        <v>-1.737791479738314E-3</v>
      </c>
      <c r="N11" s="40">
        <f t="shared" si="1"/>
        <v>3.202029735663162</v>
      </c>
      <c r="O11" s="143">
        <f t="shared" si="2"/>
        <v>3.219913338966899</v>
      </c>
      <c r="P11" s="52">
        <f t="shared" si="8"/>
        <v>5.5850834564574233E-3</v>
      </c>
      <c r="Q11" s="2"/>
    </row>
    <row r="12" spans="1:17" ht="20.100000000000001" customHeight="1" x14ac:dyDescent="0.25">
      <c r="A12" s="8" t="s">
        <v>161</v>
      </c>
      <c r="B12" s="19">
        <v>10356.270000000002</v>
      </c>
      <c r="C12" s="140">
        <v>11696.030000000002</v>
      </c>
      <c r="D12" s="214">
        <f t="shared" si="3"/>
        <v>4.5358275705166796E-2</v>
      </c>
      <c r="E12" s="215">
        <f t="shared" si="4"/>
        <v>4.9663344448252308E-2</v>
      </c>
      <c r="F12" s="52">
        <f t="shared" si="5"/>
        <v>0.1293670404498917</v>
      </c>
      <c r="H12" s="19">
        <v>3752.1659999999997</v>
      </c>
      <c r="I12" s="140">
        <v>3788.2719999999995</v>
      </c>
      <c r="J12" s="214">
        <f t="shared" si="0"/>
        <v>5.9013574802255504E-2</v>
      </c>
      <c r="K12" s="215">
        <f t="shared" si="6"/>
        <v>6.0006126901628411E-2</v>
      </c>
      <c r="L12" s="52">
        <f t="shared" si="7"/>
        <v>9.6227085901849137E-3</v>
      </c>
      <c r="N12" s="40">
        <f t="shared" si="1"/>
        <v>3.6230863042388806</v>
      </c>
      <c r="O12" s="143">
        <f t="shared" si="2"/>
        <v>3.2389383406164303</v>
      </c>
      <c r="P12" s="52">
        <f t="shared" si="8"/>
        <v>-0.10602782582711624</v>
      </c>
      <c r="Q12" s="2"/>
    </row>
    <row r="13" spans="1:17" ht="20.100000000000001" customHeight="1" x14ac:dyDescent="0.25">
      <c r="A13" s="8" t="s">
        <v>162</v>
      </c>
      <c r="B13" s="19">
        <v>12975.990000000002</v>
      </c>
      <c r="C13" s="140">
        <v>12996.8</v>
      </c>
      <c r="D13" s="214">
        <f t="shared" si="3"/>
        <v>5.6832096108684615E-2</v>
      </c>
      <c r="E13" s="215">
        <f t="shared" si="4"/>
        <v>5.5186636416377645E-2</v>
      </c>
      <c r="F13" s="52">
        <f t="shared" si="5"/>
        <v>1.603731198929536E-3</v>
      </c>
      <c r="H13" s="19">
        <v>3260.1779999999994</v>
      </c>
      <c r="I13" s="140">
        <v>3629.5519999999992</v>
      </c>
      <c r="J13" s="214">
        <f t="shared" si="0"/>
        <v>5.1275652055817286E-2</v>
      </c>
      <c r="K13" s="215">
        <f t="shared" si="6"/>
        <v>5.7492006357531662E-2</v>
      </c>
      <c r="L13" s="52">
        <f t="shared" si="7"/>
        <v>0.11329872172623699</v>
      </c>
      <c r="N13" s="40">
        <f t="shared" si="1"/>
        <v>2.5124695687959058</v>
      </c>
      <c r="O13" s="143">
        <f t="shared" si="2"/>
        <v>2.7926504985842664</v>
      </c>
      <c r="P13" s="52">
        <f t="shared" si="8"/>
        <v>0.11151614860061233</v>
      </c>
      <c r="Q13" s="2"/>
    </row>
    <row r="14" spans="1:17" ht="20.100000000000001" customHeight="1" x14ac:dyDescent="0.25">
      <c r="A14" s="8" t="s">
        <v>163</v>
      </c>
      <c r="B14" s="19">
        <v>12807.550000000001</v>
      </c>
      <c r="C14" s="140">
        <v>8065.4300000000012</v>
      </c>
      <c r="D14" s="214">
        <f t="shared" si="3"/>
        <v>5.6094364477529933E-2</v>
      </c>
      <c r="E14" s="215">
        <f t="shared" si="4"/>
        <v>3.4247195690611909E-2</v>
      </c>
      <c r="F14" s="52">
        <f t="shared" si="5"/>
        <v>-0.37025972961261128</v>
      </c>
      <c r="H14" s="19">
        <v>4970.5149999999985</v>
      </c>
      <c r="I14" s="140">
        <v>3223.009</v>
      </c>
      <c r="J14" s="214">
        <f t="shared" si="0"/>
        <v>7.8175608104287753E-2</v>
      </c>
      <c r="K14" s="215">
        <f t="shared" si="6"/>
        <v>5.1052376138537706E-2</v>
      </c>
      <c r="L14" s="52">
        <f t="shared" si="7"/>
        <v>-0.35157443443989184</v>
      </c>
      <c r="N14" s="40">
        <f t="shared" si="1"/>
        <v>3.8809257039792922</v>
      </c>
      <c r="O14" s="143">
        <f t="shared" si="2"/>
        <v>3.9960783244042779</v>
      </c>
      <c r="P14" s="52">
        <f t="shared" si="8"/>
        <v>2.9671431304885445E-2</v>
      </c>
      <c r="Q14" s="2"/>
    </row>
    <row r="15" spans="1:17" ht="20.100000000000001" customHeight="1" x14ac:dyDescent="0.25">
      <c r="A15" s="8" t="s">
        <v>164</v>
      </c>
      <c r="B15" s="19">
        <v>8528.5700000000015</v>
      </c>
      <c r="C15" s="140">
        <v>7563.909999999998</v>
      </c>
      <c r="D15" s="214">
        <f t="shared" si="3"/>
        <v>3.7353335653745448E-2</v>
      </c>
      <c r="E15" s="215">
        <f t="shared" si="4"/>
        <v>3.2117655965791803E-2</v>
      </c>
      <c r="F15" s="52">
        <f t="shared" si="5"/>
        <v>-0.11310923167658861</v>
      </c>
      <c r="H15" s="19">
        <v>2886.9069999999997</v>
      </c>
      <c r="I15" s="140">
        <v>2832.6909999999989</v>
      </c>
      <c r="J15" s="214">
        <f t="shared" si="0"/>
        <v>4.5404894717252654E-2</v>
      </c>
      <c r="K15" s="215">
        <f t="shared" si="6"/>
        <v>4.4869749484488082E-2</v>
      </c>
      <c r="L15" s="52">
        <f t="shared" si="7"/>
        <v>-1.8779960698422502E-2</v>
      </c>
      <c r="N15" s="40">
        <f t="shared" si="1"/>
        <v>3.3849836490759873</v>
      </c>
      <c r="O15" s="143">
        <f t="shared" si="2"/>
        <v>3.7450088644629558</v>
      </c>
      <c r="P15" s="52">
        <f t="shared" si="8"/>
        <v>0.10635951387394325</v>
      </c>
      <c r="Q15" s="2"/>
    </row>
    <row r="16" spans="1:17" ht="20.100000000000001" customHeight="1" x14ac:dyDescent="0.25">
      <c r="A16" s="8" t="s">
        <v>165</v>
      </c>
      <c r="B16" s="19">
        <v>9035.99</v>
      </c>
      <c r="C16" s="140">
        <v>7415.2300000000005</v>
      </c>
      <c r="D16" s="214">
        <f t="shared" si="3"/>
        <v>3.9575728103760331E-2</v>
      </c>
      <c r="E16" s="215">
        <f t="shared" si="4"/>
        <v>3.148633524820079E-2</v>
      </c>
      <c r="F16" s="52">
        <f t="shared" si="5"/>
        <v>-0.17936717504114097</v>
      </c>
      <c r="H16" s="19">
        <v>3644.0829999999992</v>
      </c>
      <c r="I16" s="140">
        <v>2643.9830000000002</v>
      </c>
      <c r="J16" s="214">
        <f t="shared" si="0"/>
        <v>5.731365955187686E-2</v>
      </c>
      <c r="K16" s="215">
        <f t="shared" si="6"/>
        <v>4.1880619824486792E-2</v>
      </c>
      <c r="L16" s="52">
        <f t="shared" si="7"/>
        <v>-0.27444490150196887</v>
      </c>
      <c r="N16" s="40">
        <f t="shared" si="1"/>
        <v>4.032854175358759</v>
      </c>
      <c r="O16" s="143">
        <f t="shared" si="2"/>
        <v>3.5656115858847266</v>
      </c>
      <c r="P16" s="52">
        <f t="shared" si="8"/>
        <v>-0.11585903411260015</v>
      </c>
      <c r="Q16" s="2"/>
    </row>
    <row r="17" spans="1:17" ht="20.100000000000001" customHeight="1" x14ac:dyDescent="0.25">
      <c r="A17" s="8" t="s">
        <v>166</v>
      </c>
      <c r="B17" s="19">
        <v>9587.9699999999993</v>
      </c>
      <c r="C17" s="140">
        <v>10196.189999999999</v>
      </c>
      <c r="D17" s="214">
        <f t="shared" si="3"/>
        <v>4.1993283944206553E-2</v>
      </c>
      <c r="E17" s="215">
        <f t="shared" si="4"/>
        <v>4.32947672013346E-2</v>
      </c>
      <c r="F17" s="52">
        <f t="shared" si="5"/>
        <v>6.3435742915340723E-2</v>
      </c>
      <c r="H17" s="19">
        <v>2168.65</v>
      </c>
      <c r="I17" s="140">
        <v>2271.0160000000001</v>
      </c>
      <c r="J17" s="214">
        <f t="shared" si="0"/>
        <v>3.4108242810928786E-2</v>
      </c>
      <c r="K17" s="215">
        <f t="shared" si="6"/>
        <v>3.5972832545189092E-2</v>
      </c>
      <c r="L17" s="52">
        <f t="shared" si="7"/>
        <v>4.7202637585594717E-2</v>
      </c>
      <c r="N17" s="40">
        <f t="shared" si="1"/>
        <v>2.2618447909202888</v>
      </c>
      <c r="O17" s="143">
        <f t="shared" si="2"/>
        <v>2.2273182433830678</v>
      </c>
      <c r="P17" s="52">
        <f t="shared" si="8"/>
        <v>-1.5264773107253285E-2</v>
      </c>
      <c r="Q17" s="2"/>
    </row>
    <row r="18" spans="1:17" ht="20.100000000000001" customHeight="1" x14ac:dyDescent="0.25">
      <c r="A18" s="8" t="s">
        <v>167</v>
      </c>
      <c r="B18" s="19">
        <v>8958.3000000000011</v>
      </c>
      <c r="C18" s="140">
        <v>8993.5799999999981</v>
      </c>
      <c r="D18" s="214">
        <f t="shared" si="3"/>
        <v>3.9235462309267305E-2</v>
      </c>
      <c r="E18" s="215">
        <f t="shared" si="4"/>
        <v>3.8188279387357318E-2</v>
      </c>
      <c r="F18" s="52">
        <f t="shared" si="5"/>
        <v>3.9382472120823159E-3</v>
      </c>
      <c r="H18" s="19">
        <v>2092.3369999999995</v>
      </c>
      <c r="I18" s="140">
        <v>2090.8050000000003</v>
      </c>
      <c r="J18" s="214">
        <f t="shared" si="0"/>
        <v>3.2908001954344998E-2</v>
      </c>
      <c r="K18" s="215">
        <f t="shared" si="6"/>
        <v>3.3118295137350019E-2</v>
      </c>
      <c r="L18" s="52">
        <f t="shared" si="7"/>
        <v>-7.3219562623002112E-4</v>
      </c>
      <c r="N18" s="40">
        <f t="shared" si="1"/>
        <v>2.3356406907560578</v>
      </c>
      <c r="O18" s="143">
        <f t="shared" si="2"/>
        <v>2.3247750061710697</v>
      </c>
      <c r="P18" s="52">
        <f t="shared" si="8"/>
        <v>-4.6521216332598156E-3</v>
      </c>
      <c r="Q18" s="2"/>
    </row>
    <row r="19" spans="1:17" ht="20.100000000000001" customHeight="1" x14ac:dyDescent="0.25">
      <c r="A19" s="8" t="s">
        <v>168</v>
      </c>
      <c r="B19" s="19">
        <v>4760.3500000000004</v>
      </c>
      <c r="C19" s="140">
        <v>5702.2300000000014</v>
      </c>
      <c r="D19" s="214">
        <f t="shared" si="3"/>
        <v>2.0849327774680529E-2</v>
      </c>
      <c r="E19" s="215">
        <f t="shared" si="4"/>
        <v>2.4212644171839312E-2</v>
      </c>
      <c r="F19" s="52">
        <f t="shared" si="5"/>
        <v>0.19785940109445754</v>
      </c>
      <c r="H19" s="19">
        <v>1145.8359999999996</v>
      </c>
      <c r="I19" s="140">
        <v>1446.5569999999998</v>
      </c>
      <c r="J19" s="214">
        <f t="shared" si="0"/>
        <v>1.8021558347129953E-2</v>
      </c>
      <c r="K19" s="215">
        <f t="shared" si="6"/>
        <v>2.2913424092155708E-2</v>
      </c>
      <c r="L19" s="52">
        <f t="shared" si="7"/>
        <v>0.26244680739652126</v>
      </c>
      <c r="N19" s="40">
        <f t="shared" si="1"/>
        <v>2.4070414990494386</v>
      </c>
      <c r="O19" s="143">
        <f t="shared" si="2"/>
        <v>2.536826820384305</v>
      </c>
      <c r="P19" s="52">
        <f t="shared" si="8"/>
        <v>5.3919021082984922E-2</v>
      </c>
      <c r="Q19" s="2"/>
    </row>
    <row r="20" spans="1:17" ht="20.100000000000001" customHeight="1" x14ac:dyDescent="0.25">
      <c r="A20" s="8" t="s">
        <v>169</v>
      </c>
      <c r="B20" s="19">
        <v>1660.71</v>
      </c>
      <c r="C20" s="140">
        <v>3337.389999999999</v>
      </c>
      <c r="D20" s="214">
        <f t="shared" si="3"/>
        <v>7.2735591140755829E-3</v>
      </c>
      <c r="E20" s="215">
        <f t="shared" si="4"/>
        <v>1.4171128932479883E-2</v>
      </c>
      <c r="F20" s="52">
        <f t="shared" si="5"/>
        <v>1.0096163689024567</v>
      </c>
      <c r="H20" s="19">
        <v>834.63999999999987</v>
      </c>
      <c r="I20" s="140">
        <v>1235.0630000000003</v>
      </c>
      <c r="J20" s="214">
        <f t="shared" si="0"/>
        <v>1.3127108468269935E-2</v>
      </c>
      <c r="K20" s="215">
        <f t="shared" si="6"/>
        <v>1.9563364803136078E-2</v>
      </c>
      <c r="L20" s="52">
        <f t="shared" si="7"/>
        <v>0.47975534362120259</v>
      </c>
      <c r="N20" s="40">
        <f t="shared" si="1"/>
        <v>5.0258022171240002</v>
      </c>
      <c r="O20" s="143">
        <f t="shared" si="2"/>
        <v>3.7006852660312424</v>
      </c>
      <c r="P20" s="52">
        <f t="shared" si="8"/>
        <v>-0.26366277339322991</v>
      </c>
      <c r="Q20" s="2"/>
    </row>
    <row r="21" spans="1:17" ht="20.100000000000001" customHeight="1" x14ac:dyDescent="0.25">
      <c r="A21" s="8" t="s">
        <v>170</v>
      </c>
      <c r="B21" s="19">
        <v>2614.3100000000004</v>
      </c>
      <c r="C21" s="140">
        <v>4370.43</v>
      </c>
      <c r="D21" s="214">
        <f t="shared" si="3"/>
        <v>1.1450125745927308E-2</v>
      </c>
      <c r="E21" s="215">
        <f t="shared" si="4"/>
        <v>1.8557593514805903E-2</v>
      </c>
      <c r="F21" s="52">
        <f t="shared" si="5"/>
        <v>0.67173365056171597</v>
      </c>
      <c r="H21" s="19">
        <v>732.33100000000002</v>
      </c>
      <c r="I21" s="140">
        <v>1020.819</v>
      </c>
      <c r="J21" s="214">
        <f t="shared" si="0"/>
        <v>1.1518005932709421E-2</v>
      </c>
      <c r="K21" s="215">
        <f t="shared" si="6"/>
        <v>1.6169745587854677E-2</v>
      </c>
      <c r="L21" s="52">
        <f t="shared" si="7"/>
        <v>0.39393115954397662</v>
      </c>
      <c r="N21" s="40">
        <f t="shared" si="1"/>
        <v>2.8012400977695835</v>
      </c>
      <c r="O21" s="143">
        <f t="shared" si="2"/>
        <v>2.3357404191349591</v>
      </c>
      <c r="P21" s="52">
        <f t="shared" si="8"/>
        <v>-0.16617628706845469</v>
      </c>
      <c r="Q21" s="2"/>
    </row>
    <row r="22" spans="1:17" ht="20.100000000000001" customHeight="1" x14ac:dyDescent="0.25">
      <c r="A22" s="8" t="s">
        <v>171</v>
      </c>
      <c r="B22" s="19">
        <v>4197.5</v>
      </c>
      <c r="C22" s="140">
        <v>4034.5</v>
      </c>
      <c r="D22" s="214">
        <f t="shared" si="3"/>
        <v>1.8384163629611587E-2</v>
      </c>
      <c r="E22" s="215">
        <f t="shared" si="4"/>
        <v>1.7131177260700757E-2</v>
      </c>
      <c r="F22" s="52">
        <f t="shared" si="5"/>
        <v>-3.8832638475282906E-2</v>
      </c>
      <c r="H22" s="19">
        <v>993.58199999999988</v>
      </c>
      <c r="I22" s="140">
        <v>1008.2330000000001</v>
      </c>
      <c r="J22" s="214">
        <f t="shared" si="0"/>
        <v>1.5626927401179644E-2</v>
      </c>
      <c r="K22" s="215">
        <f t="shared" si="6"/>
        <v>1.5970383685334509E-2</v>
      </c>
      <c r="L22" s="52">
        <f t="shared" si="7"/>
        <v>1.4745637501484712E-2</v>
      </c>
      <c r="N22" s="40">
        <f t="shared" si="1"/>
        <v>2.3670804050029775</v>
      </c>
      <c r="O22" s="143">
        <f t="shared" si="2"/>
        <v>2.4990283802205977</v>
      </c>
      <c r="P22" s="52">
        <f t="shared" si="8"/>
        <v>5.5742920662407443E-2</v>
      </c>
      <c r="Q22" s="2"/>
    </row>
    <row r="23" spans="1:17" ht="20.100000000000001" customHeight="1" x14ac:dyDescent="0.25">
      <c r="A23" s="8" t="s">
        <v>172</v>
      </c>
      <c r="B23" s="19">
        <v>3280.1000000000004</v>
      </c>
      <c r="C23" s="140">
        <v>3798.8</v>
      </c>
      <c r="D23" s="214">
        <f t="shared" si="3"/>
        <v>1.436614535354115E-2</v>
      </c>
      <c r="E23" s="215">
        <f t="shared" si="4"/>
        <v>1.6130354734899006E-2</v>
      </c>
      <c r="F23" s="52">
        <f t="shared" si="5"/>
        <v>0.15813542270052736</v>
      </c>
      <c r="H23" s="19">
        <v>775.96699999999998</v>
      </c>
      <c r="I23" s="140">
        <v>976.08100000000002</v>
      </c>
      <c r="J23" s="214">
        <f t="shared" si="0"/>
        <v>1.2204307218439108E-2</v>
      </c>
      <c r="K23" s="215">
        <f t="shared" si="6"/>
        <v>1.5461096867455233E-2</v>
      </c>
      <c r="L23" s="52">
        <f t="shared" si="7"/>
        <v>0.25788983294392681</v>
      </c>
      <c r="N23" s="40">
        <f t="shared" si="1"/>
        <v>2.3656809243620618</v>
      </c>
      <c r="O23" s="143">
        <f t="shared" si="2"/>
        <v>2.5694456144045486</v>
      </c>
      <c r="P23" s="52">
        <f t="shared" si="8"/>
        <v>8.613363194676589E-2</v>
      </c>
      <c r="Q23" s="2"/>
    </row>
    <row r="24" spans="1:17" ht="20.100000000000001" customHeight="1" x14ac:dyDescent="0.25">
      <c r="A24" s="8" t="s">
        <v>173</v>
      </c>
      <c r="B24" s="19">
        <v>261.33</v>
      </c>
      <c r="C24" s="140">
        <v>423.42</v>
      </c>
      <c r="D24" s="214">
        <f t="shared" si="3"/>
        <v>1.1445702159205231E-3</v>
      </c>
      <c r="E24" s="215">
        <f t="shared" si="4"/>
        <v>1.7979137627279502E-3</v>
      </c>
      <c r="F24" s="52">
        <f t="shared" si="5"/>
        <v>0.62025025829411107</v>
      </c>
      <c r="H24" s="19">
        <v>582.74800000000005</v>
      </c>
      <c r="I24" s="140">
        <v>964.67099999999994</v>
      </c>
      <c r="J24" s="214">
        <f t="shared" si="0"/>
        <v>9.165384124493638E-3</v>
      </c>
      <c r="K24" s="215">
        <f t="shared" si="6"/>
        <v>1.5280362773401905E-2</v>
      </c>
      <c r="L24" s="52">
        <f t="shared" si="7"/>
        <v>0.65538277265644818</v>
      </c>
      <c r="N24" s="40">
        <f t="shared" si="1"/>
        <v>22.299315042283709</v>
      </c>
      <c r="O24" s="143">
        <f t="shared" si="2"/>
        <v>22.782839733597843</v>
      </c>
      <c r="P24" s="52">
        <f t="shared" si="8"/>
        <v>2.1683387601694488E-2</v>
      </c>
      <c r="Q24" s="2"/>
    </row>
    <row r="25" spans="1:17" ht="20.100000000000001" customHeight="1" x14ac:dyDescent="0.25">
      <c r="A25" s="8" t="s">
        <v>174</v>
      </c>
      <c r="B25" s="19">
        <v>5273.73</v>
      </c>
      <c r="C25" s="140">
        <v>11335.469999999998</v>
      </c>
      <c r="D25" s="214">
        <f t="shared" si="3"/>
        <v>2.3097823766144492E-2</v>
      </c>
      <c r="E25" s="215">
        <f t="shared" si="4"/>
        <v>4.8132345000212066E-2</v>
      </c>
      <c r="F25" s="52">
        <f t="shared" si="5"/>
        <v>1.1494217565176827</v>
      </c>
      <c r="H25" s="19">
        <v>385.92099999999999</v>
      </c>
      <c r="I25" s="140">
        <v>866.26300000000003</v>
      </c>
      <c r="J25" s="214">
        <f t="shared" si="0"/>
        <v>6.0697148796884908E-3</v>
      </c>
      <c r="K25" s="215">
        <f t="shared" si="6"/>
        <v>1.3721582692104828E-2</v>
      </c>
      <c r="L25" s="52">
        <f t="shared" si="7"/>
        <v>1.2446640633704826</v>
      </c>
      <c r="N25" s="40">
        <f t="shared" si="1"/>
        <v>0.7317799735670959</v>
      </c>
      <c r="O25" s="143">
        <f t="shared" si="2"/>
        <v>0.76420563064434055</v>
      </c>
      <c r="P25" s="52">
        <f t="shared" si="8"/>
        <v>4.4310664746924217E-2</v>
      </c>
      <c r="Q25" s="2"/>
    </row>
    <row r="26" spans="1:17" ht="20.100000000000001" customHeight="1" x14ac:dyDescent="0.25">
      <c r="A26" s="8" t="s">
        <v>175</v>
      </c>
      <c r="B26" s="19">
        <v>1481.77</v>
      </c>
      <c r="C26" s="140">
        <v>2675.19</v>
      </c>
      <c r="D26" s="214">
        <f t="shared" si="3"/>
        <v>6.4898397001666615E-3</v>
      </c>
      <c r="E26" s="215">
        <f t="shared" si="4"/>
        <v>1.1359314436994438E-2</v>
      </c>
      <c r="F26" s="52">
        <f t="shared" si="5"/>
        <v>0.80540164802904646</v>
      </c>
      <c r="H26" s="19">
        <v>496.18099999999998</v>
      </c>
      <c r="I26" s="140">
        <v>778.53199999999993</v>
      </c>
      <c r="J26" s="214">
        <f t="shared" si="0"/>
        <v>7.8038697005830601E-3</v>
      </c>
      <c r="K26" s="215">
        <f t="shared" si="6"/>
        <v>1.2331926004515666E-2</v>
      </c>
      <c r="L26" s="52">
        <f t="shared" si="7"/>
        <v>0.56904839161515652</v>
      </c>
      <c r="N26" s="40">
        <f t="shared" si="1"/>
        <v>3.3485696160672704</v>
      </c>
      <c r="O26" s="143">
        <f t="shared" si="2"/>
        <v>2.9101932946818727</v>
      </c>
      <c r="P26" s="52">
        <f t="shared" si="8"/>
        <v>-0.13091450130884513</v>
      </c>
      <c r="Q26" s="2"/>
    </row>
    <row r="27" spans="1:17" ht="20.100000000000001" customHeight="1" x14ac:dyDescent="0.25">
      <c r="A27" s="8" t="s">
        <v>176</v>
      </c>
      <c r="B27" s="19">
        <v>1474.0300000000002</v>
      </c>
      <c r="C27" s="140">
        <v>1302.3099999999997</v>
      </c>
      <c r="D27" s="214">
        <f t="shared" si="3"/>
        <v>6.4559401345935371E-3</v>
      </c>
      <c r="E27" s="215">
        <f t="shared" si="4"/>
        <v>5.5298310716032223E-3</v>
      </c>
      <c r="F27" s="52">
        <f t="shared" si="5"/>
        <v>-0.1164969505369636</v>
      </c>
      <c r="H27" s="19">
        <v>456.80300000000005</v>
      </c>
      <c r="I27" s="140">
        <v>538.42099999999994</v>
      </c>
      <c r="J27" s="214">
        <f t="shared" si="0"/>
        <v>7.1845376804743517E-3</v>
      </c>
      <c r="K27" s="215">
        <f t="shared" si="6"/>
        <v>8.528574202829594E-3</v>
      </c>
      <c r="L27" s="52">
        <f t="shared" si="7"/>
        <v>0.17867220661860775</v>
      </c>
      <c r="N27" s="40">
        <f t="shared" si="1"/>
        <v>3.0990074828870511</v>
      </c>
      <c r="O27" s="143">
        <f t="shared" si="2"/>
        <v>4.1343535717302338</v>
      </c>
      <c r="P27" s="52">
        <f t="shared" si="8"/>
        <v>0.33408957369752751</v>
      </c>
      <c r="Q27" s="2"/>
    </row>
    <row r="28" spans="1:17" ht="20.100000000000001" customHeight="1" x14ac:dyDescent="0.25">
      <c r="A28" s="8" t="s">
        <v>177</v>
      </c>
      <c r="B28" s="19">
        <v>604.72</v>
      </c>
      <c r="C28" s="140">
        <v>890.90000000000009</v>
      </c>
      <c r="D28" s="214">
        <f t="shared" si="3"/>
        <v>2.6485459035375152E-3</v>
      </c>
      <c r="E28" s="215">
        <f t="shared" si="4"/>
        <v>3.782913823660505E-3</v>
      </c>
      <c r="F28" s="52">
        <f t="shared" si="5"/>
        <v>0.47324381531948678</v>
      </c>
      <c r="H28" s="19">
        <v>495.27899999999994</v>
      </c>
      <c r="I28" s="140">
        <v>469.22300000000001</v>
      </c>
      <c r="J28" s="214">
        <f t="shared" si="0"/>
        <v>7.7896831628681412E-3</v>
      </c>
      <c r="K28" s="215">
        <f t="shared" si="6"/>
        <v>7.4324797382983041E-3</v>
      </c>
      <c r="L28" s="52">
        <f t="shared" si="7"/>
        <v>-5.2608731644184246E-2</v>
      </c>
      <c r="N28" s="40">
        <f t="shared" si="1"/>
        <v>8.1902202672311137</v>
      </c>
      <c r="O28" s="143">
        <f t="shared" si="2"/>
        <v>5.2668425188012113</v>
      </c>
      <c r="P28" s="52">
        <f t="shared" si="8"/>
        <v>-0.35693518037924704</v>
      </c>
      <c r="Q28" s="2"/>
    </row>
    <row r="29" spans="1:17" ht="20.100000000000001" customHeight="1" x14ac:dyDescent="0.25">
      <c r="A29" s="8" t="s">
        <v>178</v>
      </c>
      <c r="B29" s="19">
        <v>1291.1599999999996</v>
      </c>
      <c r="C29" s="140">
        <v>1083.43</v>
      </c>
      <c r="D29" s="214">
        <f t="shared" si="3"/>
        <v>5.6550081505680264E-3</v>
      </c>
      <c r="E29" s="215">
        <f t="shared" si="4"/>
        <v>4.6004291435273329E-3</v>
      </c>
      <c r="F29" s="52">
        <f t="shared" si="5"/>
        <v>-0.16088633476873479</v>
      </c>
      <c r="H29" s="19">
        <v>731.77800000000002</v>
      </c>
      <c r="I29" s="140">
        <v>352.45</v>
      </c>
      <c r="J29" s="214">
        <f t="shared" si="0"/>
        <v>1.150930842122788E-2</v>
      </c>
      <c r="K29" s="215">
        <f t="shared" si="6"/>
        <v>5.5827985494386187E-3</v>
      </c>
      <c r="L29" s="52">
        <f t="shared" si="7"/>
        <v>-0.51836485928792619</v>
      </c>
      <c r="N29" s="40">
        <f t="shared" si="1"/>
        <v>5.6676012268038054</v>
      </c>
      <c r="O29" s="143">
        <f t="shared" si="2"/>
        <v>3.253094339274341</v>
      </c>
      <c r="P29" s="52">
        <f t="shared" si="8"/>
        <v>-0.42601919064286475</v>
      </c>
      <c r="Q29" s="2"/>
    </row>
    <row r="30" spans="1:17" ht="20.100000000000001" customHeight="1" x14ac:dyDescent="0.25">
      <c r="A30" s="8" t="s">
        <v>179</v>
      </c>
      <c r="B30" s="19">
        <v>1526.4299999999998</v>
      </c>
      <c r="C30" s="140">
        <v>1312.7399999999998</v>
      </c>
      <c r="D30" s="214">
        <f t="shared" si="3"/>
        <v>6.6854410694813611E-3</v>
      </c>
      <c r="E30" s="215">
        <f t="shared" si="4"/>
        <v>5.5741186360669997E-3</v>
      </c>
      <c r="F30" s="52">
        <f t="shared" si="5"/>
        <v>-0.13999331774139664</v>
      </c>
      <c r="H30" s="19">
        <v>315.88</v>
      </c>
      <c r="I30" s="140">
        <v>314.95499999999998</v>
      </c>
      <c r="J30" s="214">
        <f t="shared" si="0"/>
        <v>4.9681192166168738E-3</v>
      </c>
      <c r="K30" s="215">
        <f t="shared" si="6"/>
        <v>4.9888787548260467E-3</v>
      </c>
      <c r="L30" s="52">
        <f t="shared" si="7"/>
        <v>-2.9283272128656813E-3</v>
      </c>
      <c r="N30" s="40">
        <f t="shared" si="1"/>
        <v>2.0694037722004941</v>
      </c>
      <c r="O30" s="143">
        <f t="shared" si="2"/>
        <v>2.3992184286301939</v>
      </c>
      <c r="P30" s="52">
        <f t="shared" si="8"/>
        <v>0.15937665759591826</v>
      </c>
      <c r="Q30" s="2"/>
    </row>
    <row r="31" spans="1:17" ht="20.100000000000001" customHeight="1" x14ac:dyDescent="0.25">
      <c r="A31" s="8" t="s">
        <v>180</v>
      </c>
      <c r="B31" s="19">
        <v>688.73000000000013</v>
      </c>
      <c r="C31" s="140">
        <v>941.49999999999989</v>
      </c>
      <c r="D31" s="214">
        <f t="shared" si="3"/>
        <v>3.0164919634597716E-3</v>
      </c>
      <c r="E31" s="215">
        <f t="shared" si="4"/>
        <v>3.997770080790621E-3</v>
      </c>
      <c r="F31" s="52">
        <f t="shared" si="5"/>
        <v>0.36700884236202824</v>
      </c>
      <c r="H31" s="19">
        <v>219.17799999999997</v>
      </c>
      <c r="I31" s="140">
        <v>302.07899999999995</v>
      </c>
      <c r="J31" s="214">
        <f t="shared" si="0"/>
        <v>3.4472028417742591E-3</v>
      </c>
      <c r="K31" s="215">
        <f t="shared" si="6"/>
        <v>4.7849232600819074E-3</v>
      </c>
      <c r="L31" s="52">
        <f t="shared" si="7"/>
        <v>0.37823595433848284</v>
      </c>
      <c r="N31" s="40">
        <f t="shared" si="1"/>
        <v>3.1823501226895874</v>
      </c>
      <c r="O31" s="143">
        <f t="shared" si="2"/>
        <v>3.208486457780138</v>
      </c>
      <c r="P31" s="52">
        <f t="shared" si="8"/>
        <v>8.2129036978688119E-3</v>
      </c>
      <c r="Q31" s="2"/>
    </row>
    <row r="32" spans="1:17" ht="20.100000000000001" customHeight="1" thickBot="1" x14ac:dyDescent="0.3">
      <c r="A32" s="8" t="s">
        <v>17</v>
      </c>
      <c r="B32" s="19">
        <f>B33-SUM(B7:B31)</f>
        <v>25282.740000000107</v>
      </c>
      <c r="C32" s="140">
        <f>C33-SUM(C7:C31)</f>
        <v>19558.64000000013</v>
      </c>
      <c r="D32" s="214">
        <f t="shared" si="3"/>
        <v>0.11073306233827945</v>
      </c>
      <c r="E32" s="215">
        <f t="shared" si="4"/>
        <v>8.3049331718486677E-2</v>
      </c>
      <c r="F32" s="52">
        <f t="shared" si="5"/>
        <v>-0.2264034673457051</v>
      </c>
      <c r="H32" s="19">
        <f>H33-SUM(H7:H31)</f>
        <v>6226.1199999999662</v>
      </c>
      <c r="I32" s="140">
        <f>I33-SUM(I7:I31)</f>
        <v>4884.6219999999666</v>
      </c>
      <c r="J32" s="214">
        <f t="shared" si="0"/>
        <v>9.7923598888699767E-2</v>
      </c>
      <c r="K32" s="215">
        <f t="shared" si="6"/>
        <v>7.737228150420139E-2</v>
      </c>
      <c r="L32" s="52">
        <f t="shared" si="7"/>
        <v>-0.2154629207275168</v>
      </c>
      <c r="N32" s="40">
        <f t="shared" si="1"/>
        <v>2.4625970128237444</v>
      </c>
      <c r="O32" s="143">
        <f t="shared" si="2"/>
        <v>2.4974241562807711</v>
      </c>
      <c r="P32" s="52">
        <f t="shared" si="8"/>
        <v>1.4142445262325724E-2</v>
      </c>
      <c r="Q32" s="2"/>
    </row>
    <row r="33" spans="1:17" ht="26.25" customHeight="1" thickBot="1" x14ac:dyDescent="0.3">
      <c r="A33" s="35" t="s">
        <v>18</v>
      </c>
      <c r="B33" s="36">
        <v>228321.5100000001</v>
      </c>
      <c r="C33" s="148">
        <v>235506.2900000001</v>
      </c>
      <c r="D33" s="251">
        <f>SUM(D7:D32)</f>
        <v>1</v>
      </c>
      <c r="E33" s="252">
        <f>SUM(E7:E32)</f>
        <v>1.0000000000000002</v>
      </c>
      <c r="F33" s="57">
        <f t="shared" si="5"/>
        <v>3.1467819216857824E-2</v>
      </c>
      <c r="G33" s="56"/>
      <c r="H33" s="36">
        <v>63581.404999999962</v>
      </c>
      <c r="I33" s="148">
        <v>63131.419999999962</v>
      </c>
      <c r="J33" s="251">
        <f>SUM(J7:J32)</f>
        <v>1</v>
      </c>
      <c r="K33" s="252">
        <f>SUM(K7:K32)</f>
        <v>1.0000000000000002</v>
      </c>
      <c r="L33" s="57">
        <f t="shared" si="7"/>
        <v>-7.077305070562704E-3</v>
      </c>
      <c r="M33" s="56"/>
      <c r="N33" s="37">
        <f t="shared" si="1"/>
        <v>2.7847312765231766</v>
      </c>
      <c r="O33" s="150">
        <f t="shared" si="2"/>
        <v>2.6806681044485026</v>
      </c>
      <c r="P33" s="57">
        <f t="shared" si="8"/>
        <v>-3.7369197147309734E-2</v>
      </c>
      <c r="Q33" s="2"/>
    </row>
    <row r="35" spans="1:17" ht="15.75" thickBot="1" x14ac:dyDescent="0.3">
      <c r="L35" s="10"/>
    </row>
    <row r="36" spans="1:17" x14ac:dyDescent="0.25">
      <c r="A36" s="364" t="s">
        <v>2</v>
      </c>
      <c r="B36" s="352" t="s">
        <v>1</v>
      </c>
      <c r="C36" s="350"/>
      <c r="D36" s="352" t="s">
        <v>104</v>
      </c>
      <c r="E36" s="350"/>
      <c r="F36" s="130" t="s">
        <v>0</v>
      </c>
      <c r="H36" s="362" t="s">
        <v>19</v>
      </c>
      <c r="I36" s="363"/>
      <c r="J36" s="352" t="s">
        <v>104</v>
      </c>
      <c r="K36" s="350"/>
      <c r="L36" s="130" t="s">
        <v>0</v>
      </c>
      <c r="N36" s="360" t="s">
        <v>22</v>
      </c>
      <c r="O36" s="350"/>
      <c r="P36" s="130" t="s">
        <v>0</v>
      </c>
    </row>
    <row r="37" spans="1:17" x14ac:dyDescent="0.25">
      <c r="A37" s="365"/>
      <c r="B37" s="355" t="str">
        <f>B5</f>
        <v>jan</v>
      </c>
      <c r="C37" s="357"/>
      <c r="D37" s="355" t="str">
        <f>B37</f>
        <v>jan</v>
      </c>
      <c r="E37" s="357"/>
      <c r="F37" s="131" t="str">
        <f>F5</f>
        <v>2023 / 2022</v>
      </c>
      <c r="H37" s="358" t="str">
        <f>B37</f>
        <v>jan</v>
      </c>
      <c r="I37" s="357"/>
      <c r="J37" s="355" t="str">
        <f>H37</f>
        <v>jan</v>
      </c>
      <c r="K37" s="357"/>
      <c r="L37" s="131" t="str">
        <f>F37</f>
        <v>2023 / 2022</v>
      </c>
      <c r="N37" s="358" t="str">
        <f>B37</f>
        <v>jan</v>
      </c>
      <c r="O37" s="356"/>
      <c r="P37" s="131" t="str">
        <f>L37</f>
        <v>2023 / 2022</v>
      </c>
    </row>
    <row r="38" spans="1:17" ht="19.5" customHeight="1" thickBot="1" x14ac:dyDescent="0.3">
      <c r="A38" s="366"/>
      <c r="B38" s="99">
        <f>B6</f>
        <v>2022</v>
      </c>
      <c r="C38" s="134">
        <f>C6</f>
        <v>2023</v>
      </c>
      <c r="D38" s="99">
        <f>B38</f>
        <v>2022</v>
      </c>
      <c r="E38" s="134">
        <f>C38</f>
        <v>2023</v>
      </c>
      <c r="F38" s="131" t="str">
        <f>F6</f>
        <v>HL</v>
      </c>
      <c r="H38" s="25">
        <f>B38</f>
        <v>2022</v>
      </c>
      <c r="I38" s="134">
        <f>C38</f>
        <v>2023</v>
      </c>
      <c r="J38" s="99">
        <f>B38</f>
        <v>2022</v>
      </c>
      <c r="K38" s="134">
        <f>C38</f>
        <v>2023</v>
      </c>
      <c r="L38" s="260">
        <f>L6</f>
        <v>1000</v>
      </c>
      <c r="N38" s="25">
        <f>B38</f>
        <v>2022</v>
      </c>
      <c r="O38" s="134">
        <f>C38</f>
        <v>2023</v>
      </c>
      <c r="P38" s="132"/>
    </row>
    <row r="39" spans="1:17" ht="20.100000000000001" customHeight="1" x14ac:dyDescent="0.25">
      <c r="A39" s="38" t="s">
        <v>156</v>
      </c>
      <c r="B39" s="19">
        <v>28011.519999999997</v>
      </c>
      <c r="C39" s="147">
        <v>25590.470000000005</v>
      </c>
      <c r="D39" s="247">
        <f>B39/$B$62</f>
        <v>0.28106517217543564</v>
      </c>
      <c r="E39" s="246">
        <f>C39/$C$62</f>
        <v>0.2597670726971042</v>
      </c>
      <c r="F39" s="52">
        <f>(C39-B39)/B39</f>
        <v>-8.6430511446718788E-2</v>
      </c>
      <c r="H39" s="39">
        <v>7575.5010000000002</v>
      </c>
      <c r="I39" s="147">
        <v>7291.1939999999995</v>
      </c>
      <c r="J39" s="250">
        <f>H39/$H$62</f>
        <v>0.27189657228752834</v>
      </c>
      <c r="K39" s="246">
        <f>I39/$I$62</f>
        <v>0.25947417645831466</v>
      </c>
      <c r="L39" s="52">
        <f>(I39-H39)/H39</f>
        <v>-3.7529795059099154E-2</v>
      </c>
      <c r="N39" s="40">
        <f t="shared" ref="N39:N62" si="9">(H39/B39)*10</f>
        <v>2.7044233943748863</v>
      </c>
      <c r="O39" s="149">
        <f t="shared" ref="O39:O62" si="10">(I39/C39)*10</f>
        <v>2.8491833092553587</v>
      </c>
      <c r="P39" s="52">
        <f>(O39-N39)/N39</f>
        <v>5.3527090167008733E-2</v>
      </c>
    </row>
    <row r="40" spans="1:17" ht="20.100000000000001" customHeight="1" x14ac:dyDescent="0.25">
      <c r="A40" s="38" t="s">
        <v>161</v>
      </c>
      <c r="B40" s="19">
        <v>10356.270000000002</v>
      </c>
      <c r="C40" s="140">
        <v>11696.030000000002</v>
      </c>
      <c r="D40" s="247">
        <f t="shared" ref="D40:D61" si="11">B40/$B$62</f>
        <v>0.1039139186536575</v>
      </c>
      <c r="E40" s="215">
        <f t="shared" ref="E40:E61" si="12">C40/$C$62</f>
        <v>0.11872558320646365</v>
      </c>
      <c r="F40" s="52">
        <f t="shared" ref="F40:F62" si="13">(C40-B40)/B40</f>
        <v>0.1293670404498917</v>
      </c>
      <c r="H40" s="19">
        <v>3752.1659999999997</v>
      </c>
      <c r="I40" s="140">
        <v>3788.2719999999995</v>
      </c>
      <c r="J40" s="247">
        <f t="shared" ref="J40:J62" si="14">H40/$H$62</f>
        <v>0.13467110281601255</v>
      </c>
      <c r="K40" s="215">
        <f t="shared" ref="K40:K62" si="15">I40/$I$62</f>
        <v>0.13481451150526136</v>
      </c>
      <c r="L40" s="52">
        <f t="shared" ref="L40:L62" si="16">(I40-H40)/H40</f>
        <v>9.6227085901849137E-3</v>
      </c>
      <c r="N40" s="40">
        <f t="shared" si="9"/>
        <v>3.6230863042388806</v>
      </c>
      <c r="O40" s="143">
        <f t="shared" si="10"/>
        <v>3.2389383406164303</v>
      </c>
      <c r="P40" s="52">
        <f t="shared" ref="P40:P62" si="17">(O40-N40)/N40</f>
        <v>-0.10602782582711624</v>
      </c>
    </row>
    <row r="41" spans="1:17" ht="20.100000000000001" customHeight="1" x14ac:dyDescent="0.25">
      <c r="A41" s="38" t="s">
        <v>162</v>
      </c>
      <c r="B41" s="19">
        <v>12975.990000000002</v>
      </c>
      <c r="C41" s="140">
        <v>12996.8</v>
      </c>
      <c r="D41" s="247">
        <f t="shared" si="11"/>
        <v>0.13019996285445173</v>
      </c>
      <c r="E41" s="215">
        <f t="shared" si="12"/>
        <v>0.1319296085781044</v>
      </c>
      <c r="F41" s="52">
        <f t="shared" si="13"/>
        <v>1.603731198929536E-3</v>
      </c>
      <c r="H41" s="19">
        <v>3260.1779999999994</v>
      </c>
      <c r="I41" s="140">
        <v>3629.5519999999992</v>
      </c>
      <c r="J41" s="247">
        <f t="shared" si="14"/>
        <v>0.11701288446100255</v>
      </c>
      <c r="K41" s="215">
        <f t="shared" si="15"/>
        <v>0.1291660894104078</v>
      </c>
      <c r="L41" s="52">
        <f t="shared" si="16"/>
        <v>0.11329872172623699</v>
      </c>
      <c r="N41" s="40">
        <f t="shared" si="9"/>
        <v>2.5124695687959058</v>
      </c>
      <c r="O41" s="143">
        <f t="shared" si="10"/>
        <v>2.7926504985842664</v>
      </c>
      <c r="P41" s="52">
        <f t="shared" si="17"/>
        <v>0.11151614860061233</v>
      </c>
    </row>
    <row r="42" spans="1:17" ht="20.100000000000001" customHeight="1" x14ac:dyDescent="0.25">
      <c r="A42" s="38" t="s">
        <v>164</v>
      </c>
      <c r="B42" s="19">
        <v>8528.5700000000015</v>
      </c>
      <c r="C42" s="140">
        <v>7563.909999999998</v>
      </c>
      <c r="D42" s="247">
        <f t="shared" si="11"/>
        <v>8.5574934721866433E-2</v>
      </c>
      <c r="E42" s="215">
        <f t="shared" si="12"/>
        <v>7.6780721840761526E-2</v>
      </c>
      <c r="F42" s="52">
        <f t="shared" si="13"/>
        <v>-0.11310923167658861</v>
      </c>
      <c r="H42" s="19">
        <v>2886.9069999999997</v>
      </c>
      <c r="I42" s="140">
        <v>2832.6909999999989</v>
      </c>
      <c r="J42" s="247">
        <f t="shared" si="14"/>
        <v>0.10361560480460255</v>
      </c>
      <c r="K42" s="215">
        <f t="shared" si="15"/>
        <v>0.10080792863087715</v>
      </c>
      <c r="L42" s="52">
        <f t="shared" si="16"/>
        <v>-1.8779960698422502E-2</v>
      </c>
      <c r="N42" s="40">
        <f t="shared" si="9"/>
        <v>3.3849836490759873</v>
      </c>
      <c r="O42" s="143">
        <f t="shared" si="10"/>
        <v>3.7450088644629558</v>
      </c>
      <c r="P42" s="52">
        <f t="shared" si="17"/>
        <v>0.10635951387394325</v>
      </c>
    </row>
    <row r="43" spans="1:17" ht="20.100000000000001" customHeight="1" x14ac:dyDescent="0.25">
      <c r="A43" s="38" t="s">
        <v>166</v>
      </c>
      <c r="B43" s="19">
        <v>9587.9699999999993</v>
      </c>
      <c r="C43" s="140">
        <v>10196.189999999999</v>
      </c>
      <c r="D43" s="247">
        <f t="shared" si="11"/>
        <v>9.6204862815831196E-2</v>
      </c>
      <c r="E43" s="215">
        <f t="shared" si="12"/>
        <v>0.10350081217591886</v>
      </c>
      <c r="F43" s="52">
        <f t="shared" si="13"/>
        <v>6.3435742915340723E-2</v>
      </c>
      <c r="H43" s="19">
        <v>2168.65</v>
      </c>
      <c r="I43" s="140">
        <v>2271.0160000000001</v>
      </c>
      <c r="J43" s="247">
        <f t="shared" si="14"/>
        <v>7.7836238354578563E-2</v>
      </c>
      <c r="K43" s="215">
        <f t="shared" si="15"/>
        <v>8.0819411240964936E-2</v>
      </c>
      <c r="L43" s="52">
        <f t="shared" si="16"/>
        <v>4.7202637585594717E-2</v>
      </c>
      <c r="N43" s="40">
        <f t="shared" si="9"/>
        <v>2.2618447909202888</v>
      </c>
      <c r="O43" s="143">
        <f t="shared" si="10"/>
        <v>2.2273182433830678</v>
      </c>
      <c r="P43" s="52">
        <f t="shared" si="17"/>
        <v>-1.5264773107253285E-2</v>
      </c>
    </row>
    <row r="44" spans="1:17" ht="20.100000000000001" customHeight="1" x14ac:dyDescent="0.25">
      <c r="A44" s="38" t="s">
        <v>167</v>
      </c>
      <c r="B44" s="19">
        <v>8958.3000000000011</v>
      </c>
      <c r="C44" s="140">
        <v>8993.5799999999981</v>
      </c>
      <c r="D44" s="247">
        <f t="shared" si="11"/>
        <v>8.9886808423791556E-2</v>
      </c>
      <c r="E44" s="215">
        <f t="shared" si="12"/>
        <v>9.1293202104815646E-2</v>
      </c>
      <c r="F44" s="52">
        <f t="shared" si="13"/>
        <v>3.9382472120823159E-3</v>
      </c>
      <c r="H44" s="19">
        <v>2092.3369999999995</v>
      </c>
      <c r="I44" s="140">
        <v>2090.8050000000003</v>
      </c>
      <c r="J44" s="247">
        <f t="shared" si="14"/>
        <v>7.5097245498399384E-2</v>
      </c>
      <c r="K44" s="215">
        <f t="shared" si="15"/>
        <v>7.4406181691219125E-2</v>
      </c>
      <c r="L44" s="52">
        <f t="shared" si="16"/>
        <v>-7.3219562623002112E-4</v>
      </c>
      <c r="N44" s="40">
        <f t="shared" si="9"/>
        <v>2.3356406907560578</v>
      </c>
      <c r="O44" s="143">
        <f t="shared" si="10"/>
        <v>2.3247750061710697</v>
      </c>
      <c r="P44" s="52">
        <f t="shared" si="17"/>
        <v>-4.6521216332598156E-3</v>
      </c>
    </row>
    <row r="45" spans="1:17" ht="20.100000000000001" customHeight="1" x14ac:dyDescent="0.25">
      <c r="A45" s="38" t="s">
        <v>168</v>
      </c>
      <c r="B45" s="19">
        <v>4760.3500000000004</v>
      </c>
      <c r="C45" s="140">
        <v>5702.2300000000014</v>
      </c>
      <c r="D45" s="247">
        <f t="shared" si="11"/>
        <v>4.776494072315017E-2</v>
      </c>
      <c r="E45" s="215">
        <f t="shared" si="12"/>
        <v>5.7882938255749451E-2</v>
      </c>
      <c r="F45" s="52">
        <f t="shared" si="13"/>
        <v>0.19785940109445754</v>
      </c>
      <c r="H45" s="19">
        <v>1145.8359999999996</v>
      </c>
      <c r="I45" s="140">
        <v>1446.5569999999998</v>
      </c>
      <c r="J45" s="247">
        <f t="shared" si="14"/>
        <v>4.1125845116204485E-2</v>
      </c>
      <c r="K45" s="215">
        <f t="shared" si="15"/>
        <v>5.1479111140783018E-2</v>
      </c>
      <c r="L45" s="52">
        <f t="shared" si="16"/>
        <v>0.26244680739652126</v>
      </c>
      <c r="N45" s="40">
        <f t="shared" si="9"/>
        <v>2.4070414990494386</v>
      </c>
      <c r="O45" s="143">
        <f t="shared" si="10"/>
        <v>2.536826820384305</v>
      </c>
      <c r="P45" s="52">
        <f t="shared" si="17"/>
        <v>5.3919021082984922E-2</v>
      </c>
    </row>
    <row r="46" spans="1:17" ht="20.100000000000001" customHeight="1" x14ac:dyDescent="0.25">
      <c r="A46" s="38" t="s">
        <v>169</v>
      </c>
      <c r="B46" s="19">
        <v>1660.71</v>
      </c>
      <c r="C46" s="140">
        <v>3337.389999999999</v>
      </c>
      <c r="D46" s="247">
        <f t="shared" si="11"/>
        <v>1.6663420695609086E-2</v>
      </c>
      <c r="E46" s="215">
        <f t="shared" si="12"/>
        <v>3.3877612671771494E-2</v>
      </c>
      <c r="F46" s="52">
        <f t="shared" si="13"/>
        <v>1.0096163689024567</v>
      </c>
      <c r="H46" s="19">
        <v>834.63999999999987</v>
      </c>
      <c r="I46" s="140">
        <v>1235.0630000000003</v>
      </c>
      <c r="J46" s="247">
        <f t="shared" si="14"/>
        <v>2.9956534240317915E-2</v>
      </c>
      <c r="K46" s="215">
        <f t="shared" si="15"/>
        <v>4.3952602934325381E-2</v>
      </c>
      <c r="L46" s="52">
        <f t="shared" si="16"/>
        <v>0.47975534362120259</v>
      </c>
      <c r="N46" s="40">
        <f t="shared" si="9"/>
        <v>5.0258022171240002</v>
      </c>
      <c r="O46" s="143">
        <f t="shared" si="10"/>
        <v>3.7006852660312424</v>
      </c>
      <c r="P46" s="52">
        <f t="shared" si="17"/>
        <v>-0.26366277339322991</v>
      </c>
    </row>
    <row r="47" spans="1:17" ht="20.100000000000001" customHeight="1" x14ac:dyDescent="0.25">
      <c r="A47" s="38" t="s">
        <v>171</v>
      </c>
      <c r="B47" s="19">
        <v>4197.5</v>
      </c>
      <c r="C47" s="140">
        <v>4034.5</v>
      </c>
      <c r="D47" s="247">
        <f t="shared" si="11"/>
        <v>4.2117352439510293E-2</v>
      </c>
      <c r="E47" s="215">
        <f t="shared" si="12"/>
        <v>4.0953927567429077E-2</v>
      </c>
      <c r="F47" s="52">
        <f t="shared" si="13"/>
        <v>-3.8832638475282906E-2</v>
      </c>
      <c r="H47" s="19">
        <v>993.58199999999988</v>
      </c>
      <c r="I47" s="140">
        <v>1008.2330000000001</v>
      </c>
      <c r="J47" s="247">
        <f t="shared" si="14"/>
        <v>3.5661211065325833E-2</v>
      </c>
      <c r="K47" s="215">
        <f t="shared" si="15"/>
        <v>3.5880327330900262E-2</v>
      </c>
      <c r="L47" s="52">
        <f t="shared" si="16"/>
        <v>1.4745637501484712E-2</v>
      </c>
      <c r="N47" s="40">
        <f t="shared" si="9"/>
        <v>2.3670804050029775</v>
      </c>
      <c r="O47" s="143">
        <f t="shared" si="10"/>
        <v>2.4990283802205977</v>
      </c>
      <c r="P47" s="52">
        <f t="shared" si="17"/>
        <v>5.5742920662407443E-2</v>
      </c>
    </row>
    <row r="48" spans="1:17" ht="20.100000000000001" customHeight="1" x14ac:dyDescent="0.25">
      <c r="A48" s="38" t="s">
        <v>172</v>
      </c>
      <c r="B48" s="19">
        <v>3280.1000000000004</v>
      </c>
      <c r="C48" s="140">
        <v>3798.8</v>
      </c>
      <c r="D48" s="247">
        <f t="shared" si="11"/>
        <v>3.2912240080247221E-2</v>
      </c>
      <c r="E48" s="215">
        <f t="shared" si="12"/>
        <v>3.8561353338245029E-2</v>
      </c>
      <c r="F48" s="52">
        <f t="shared" si="13"/>
        <v>0.15813542270052736</v>
      </c>
      <c r="H48" s="19">
        <v>775.96699999999998</v>
      </c>
      <c r="I48" s="140">
        <v>976.08100000000002</v>
      </c>
      <c r="J48" s="247">
        <f t="shared" si="14"/>
        <v>2.785066855752992E-2</v>
      </c>
      <c r="K48" s="215">
        <f t="shared" si="15"/>
        <v>3.4736123278520402E-2</v>
      </c>
      <c r="L48" s="52">
        <f t="shared" si="16"/>
        <v>0.25788983294392681</v>
      </c>
      <c r="N48" s="40">
        <f t="shared" si="9"/>
        <v>2.3656809243620618</v>
      </c>
      <c r="O48" s="143">
        <f t="shared" si="10"/>
        <v>2.5694456144045486</v>
      </c>
      <c r="P48" s="52">
        <f t="shared" si="17"/>
        <v>8.613363194676589E-2</v>
      </c>
    </row>
    <row r="49" spans="1:16" ht="20.100000000000001" customHeight="1" x14ac:dyDescent="0.25">
      <c r="A49" s="38" t="s">
        <v>179</v>
      </c>
      <c r="B49" s="19">
        <v>1526.4299999999998</v>
      </c>
      <c r="C49" s="140">
        <v>1312.7399999999998</v>
      </c>
      <c r="D49" s="247">
        <f t="shared" si="11"/>
        <v>1.531606677408974E-2</v>
      </c>
      <c r="E49" s="215">
        <f t="shared" si="12"/>
        <v>1.33255320051721E-2</v>
      </c>
      <c r="F49" s="52">
        <f t="shared" si="13"/>
        <v>-0.13999331774139664</v>
      </c>
      <c r="H49" s="19">
        <v>315.88</v>
      </c>
      <c r="I49" s="140">
        <v>314.95499999999998</v>
      </c>
      <c r="J49" s="247">
        <f t="shared" si="14"/>
        <v>1.1337426957528544E-2</v>
      </c>
      <c r="K49" s="215">
        <f t="shared" si="15"/>
        <v>1.1208409657791098E-2</v>
      </c>
      <c r="L49" s="52">
        <f t="shared" si="16"/>
        <v>-2.9283272128656813E-3</v>
      </c>
      <c r="N49" s="40">
        <f t="shared" si="9"/>
        <v>2.0694037722004941</v>
      </c>
      <c r="O49" s="143">
        <f t="shared" si="10"/>
        <v>2.3992184286301939</v>
      </c>
      <c r="P49" s="52">
        <f t="shared" si="17"/>
        <v>0.15937665759591826</v>
      </c>
    </row>
    <row r="50" spans="1:16" ht="20.100000000000001" customHeight="1" x14ac:dyDescent="0.25">
      <c r="A50" s="38" t="s">
        <v>180</v>
      </c>
      <c r="B50" s="19">
        <v>688.73000000000013</v>
      </c>
      <c r="C50" s="140">
        <v>941.49999999999989</v>
      </c>
      <c r="D50" s="247">
        <f t="shared" si="11"/>
        <v>6.9106573307120738E-3</v>
      </c>
      <c r="E50" s="215">
        <f t="shared" si="12"/>
        <v>9.5571007075807343E-3</v>
      </c>
      <c r="F50" s="52">
        <f t="shared" si="13"/>
        <v>0.36700884236202824</v>
      </c>
      <c r="H50" s="19">
        <v>219.17799999999997</v>
      </c>
      <c r="I50" s="140">
        <v>302.07899999999995</v>
      </c>
      <c r="J50" s="247">
        <f t="shared" si="14"/>
        <v>7.8666410209484328E-3</v>
      </c>
      <c r="K50" s="215">
        <f t="shared" si="15"/>
        <v>1.0750187109319987E-2</v>
      </c>
      <c r="L50" s="52">
        <f t="shared" si="16"/>
        <v>0.37823595433848284</v>
      </c>
      <c r="N50" s="40">
        <f t="shared" si="9"/>
        <v>3.1823501226895874</v>
      </c>
      <c r="O50" s="143">
        <f t="shared" si="10"/>
        <v>3.208486457780138</v>
      </c>
      <c r="P50" s="52">
        <f t="shared" si="17"/>
        <v>8.2129036978688119E-3</v>
      </c>
    </row>
    <row r="51" spans="1:16" ht="20.100000000000001" customHeight="1" x14ac:dyDescent="0.25">
      <c r="A51" s="38" t="s">
        <v>181</v>
      </c>
      <c r="B51" s="19">
        <v>2113.2399999999993</v>
      </c>
      <c r="C51" s="140">
        <v>384.05</v>
      </c>
      <c r="D51" s="247">
        <f t="shared" si="11"/>
        <v>2.1204067628176462E-2</v>
      </c>
      <c r="E51" s="215">
        <f t="shared" si="12"/>
        <v>3.8984647124231347E-3</v>
      </c>
      <c r="F51" s="52">
        <f t="shared" si="13"/>
        <v>-0.81826484450417369</v>
      </c>
      <c r="H51" s="19">
        <v>791.32299999999998</v>
      </c>
      <c r="I51" s="140">
        <v>151.07299999999998</v>
      </c>
      <c r="J51" s="247">
        <f t="shared" si="14"/>
        <v>2.8401819400760919E-2</v>
      </c>
      <c r="K51" s="215">
        <f t="shared" si="15"/>
        <v>5.3762857304423626E-3</v>
      </c>
      <c r="L51" s="52">
        <f t="shared" si="16"/>
        <v>-0.80908807149545758</v>
      </c>
      <c r="N51" s="40">
        <f t="shared" si="9"/>
        <v>3.7445959758475151</v>
      </c>
      <c r="O51" s="143">
        <f t="shared" si="10"/>
        <v>3.9336805103502144</v>
      </c>
      <c r="P51" s="52">
        <f t="shared" si="17"/>
        <v>5.0495309967293255E-2</v>
      </c>
    </row>
    <row r="52" spans="1:16" ht="20.100000000000001" customHeight="1" x14ac:dyDescent="0.25">
      <c r="A52" s="38" t="s">
        <v>182</v>
      </c>
      <c r="B52" s="19">
        <v>246.47</v>
      </c>
      <c r="C52" s="140">
        <v>429.63</v>
      </c>
      <c r="D52" s="247">
        <f t="shared" si="11"/>
        <v>2.4730586910699467E-3</v>
      </c>
      <c r="E52" s="215">
        <f t="shared" si="12"/>
        <v>4.3611441072734054E-3</v>
      </c>
      <c r="F52" s="52">
        <f t="shared" si="13"/>
        <v>0.74313303850367185</v>
      </c>
      <c r="H52" s="19">
        <v>74.363000000000014</v>
      </c>
      <c r="I52" s="140">
        <v>147.32799999999997</v>
      </c>
      <c r="J52" s="247">
        <f t="shared" si="14"/>
        <v>2.6690043081002129E-3</v>
      </c>
      <c r="K52" s="215">
        <f t="shared" si="15"/>
        <v>5.2430111541745539E-3</v>
      </c>
      <c r="L52" s="52">
        <f t="shared" si="16"/>
        <v>0.98120032812016655</v>
      </c>
      <c r="N52" s="40">
        <f t="shared" ref="N52" si="18">(H52/B52)*10</f>
        <v>3.0171217592404758</v>
      </c>
      <c r="O52" s="143">
        <f t="shared" ref="O52" si="19">(I52/C52)*10</f>
        <v>3.4291832507040936</v>
      </c>
      <c r="P52" s="52">
        <f t="shared" ref="P52" si="20">(O52-N52)/N52</f>
        <v>0.1365743660167528</v>
      </c>
    </row>
    <row r="53" spans="1:16" ht="20.100000000000001" customHeight="1" x14ac:dyDescent="0.25">
      <c r="A53" s="38" t="s">
        <v>183</v>
      </c>
      <c r="B53" s="19">
        <v>346.64000000000004</v>
      </c>
      <c r="C53" s="140">
        <v>387.03999999999996</v>
      </c>
      <c r="D53" s="247">
        <f t="shared" si="11"/>
        <v>3.4781558188521381E-3</v>
      </c>
      <c r="E53" s="215">
        <f t="shared" si="12"/>
        <v>3.9288159934806662E-3</v>
      </c>
      <c r="F53" s="52">
        <f t="shared" si="13"/>
        <v>0.11654742672513246</v>
      </c>
      <c r="H53" s="19">
        <v>120.70299999999999</v>
      </c>
      <c r="I53" s="140">
        <v>125.48799999999997</v>
      </c>
      <c r="J53" s="247">
        <f t="shared" si="14"/>
        <v>4.3322193429611491E-3</v>
      </c>
      <c r="K53" s="215">
        <f t="shared" si="15"/>
        <v>4.4657837187435951E-3</v>
      </c>
      <c r="L53" s="52">
        <f t="shared" si="16"/>
        <v>3.964275950059222E-2</v>
      </c>
      <c r="N53" s="40">
        <f t="shared" si="9"/>
        <v>3.4820851603969527</v>
      </c>
      <c r="O53" s="143">
        <f t="shared" si="10"/>
        <v>3.2422488631665973</v>
      </c>
      <c r="P53" s="52">
        <f t="shared" si="17"/>
        <v>-6.8877206094239918E-2</v>
      </c>
    </row>
    <row r="54" spans="1:16" ht="20.100000000000001" customHeight="1" x14ac:dyDescent="0.25">
      <c r="A54" s="38" t="s">
        <v>184</v>
      </c>
      <c r="B54" s="19">
        <v>468.94</v>
      </c>
      <c r="C54" s="140">
        <v>135.59</v>
      </c>
      <c r="D54" s="247">
        <f t="shared" si="11"/>
        <v>4.7053034551480539E-3</v>
      </c>
      <c r="E54" s="215">
        <f t="shared" si="12"/>
        <v>1.3763646149132999E-3</v>
      </c>
      <c r="F54" s="52">
        <f t="shared" si="13"/>
        <v>-0.71085853200835936</v>
      </c>
      <c r="H54" s="19">
        <v>248.38800000000003</v>
      </c>
      <c r="I54" s="140">
        <v>107.60000000000001</v>
      </c>
      <c r="J54" s="247">
        <f t="shared" si="14"/>
        <v>8.9150335796080796E-3</v>
      </c>
      <c r="K54" s="215">
        <f t="shared" si="15"/>
        <v>3.829197438295383E-3</v>
      </c>
      <c r="L54" s="52">
        <f t="shared" si="16"/>
        <v>-0.56680677005330371</v>
      </c>
      <c r="N54" s="40">
        <f t="shared" ref="N54" si="21">(H54/B54)*10</f>
        <v>5.2967970316031909</v>
      </c>
      <c r="O54" s="143">
        <f t="shared" ref="O54" si="22">(I54/C54)*10</f>
        <v>7.9356884726012247</v>
      </c>
      <c r="P54" s="52">
        <f t="shared" ref="P54" si="23">(O54-N54)/N54</f>
        <v>0.4982051275994081</v>
      </c>
    </row>
    <row r="55" spans="1:16" ht="20.100000000000001" customHeight="1" x14ac:dyDescent="0.25">
      <c r="A55" s="38" t="s">
        <v>185</v>
      </c>
      <c r="B55" s="19">
        <v>548.54999999999995</v>
      </c>
      <c r="C55" s="140">
        <v>382.8300000000001</v>
      </c>
      <c r="D55" s="247">
        <f t="shared" si="11"/>
        <v>5.5041033188072347E-3</v>
      </c>
      <c r="E55" s="215">
        <f t="shared" si="12"/>
        <v>3.8860805776772529E-3</v>
      </c>
      <c r="F55" s="52">
        <f t="shared" si="13"/>
        <v>-0.30210555099808561</v>
      </c>
      <c r="H55" s="19">
        <v>128.84700000000001</v>
      </c>
      <c r="I55" s="140">
        <v>106.22599999999998</v>
      </c>
      <c r="J55" s="247">
        <f t="shared" si="14"/>
        <v>4.6245202329893639E-3</v>
      </c>
      <c r="K55" s="215">
        <f t="shared" si="15"/>
        <v>3.780300437549863E-3</v>
      </c>
      <c r="L55" s="52">
        <f t="shared" si="16"/>
        <v>-0.17556481718627537</v>
      </c>
      <c r="N55" s="40">
        <f t="shared" ref="N55" si="24">(H55/B55)*10</f>
        <v>2.3488651900464865</v>
      </c>
      <c r="O55" s="143">
        <f t="shared" ref="O55" si="25">(I55/C55)*10</f>
        <v>2.7747564192983818</v>
      </c>
      <c r="P55" s="52">
        <f t="shared" ref="P55" si="26">(O55-N55)/N55</f>
        <v>0.18131786832920216</v>
      </c>
    </row>
    <row r="56" spans="1:16" ht="20.100000000000001" customHeight="1" x14ac:dyDescent="0.25">
      <c r="A56" s="38" t="s">
        <v>186</v>
      </c>
      <c r="B56" s="19">
        <v>356.8</v>
      </c>
      <c r="C56" s="140">
        <v>243.24999999999997</v>
      </c>
      <c r="D56" s="247">
        <f t="shared" si="11"/>
        <v>3.5801003812786832E-3</v>
      </c>
      <c r="E56" s="215">
        <f t="shared" si="12"/>
        <v>2.469213751586844E-3</v>
      </c>
      <c r="F56" s="52">
        <f t="shared" si="13"/>
        <v>-0.31824551569506737</v>
      </c>
      <c r="H56" s="19">
        <v>102.14700000000001</v>
      </c>
      <c r="I56" s="140">
        <v>90.748000000000005</v>
      </c>
      <c r="J56" s="247">
        <f t="shared" si="14"/>
        <v>3.6662154977544267E-3</v>
      </c>
      <c r="K56" s="215">
        <f t="shared" si="15"/>
        <v>3.2294796387586375E-3</v>
      </c>
      <c r="L56" s="52">
        <f t="shared" si="16"/>
        <v>-0.11159407520534133</v>
      </c>
      <c r="N56" s="40">
        <f t="shared" ref="N56" si="27">(H56/B56)*10</f>
        <v>2.8628643497757849</v>
      </c>
      <c r="O56" s="143">
        <f t="shared" ref="O56" si="28">(I56/C56)*10</f>
        <v>3.7306474820143891</v>
      </c>
      <c r="P56" s="52">
        <f t="shared" ref="P56" si="29">(O56-N56)/N56</f>
        <v>0.3031170974994214</v>
      </c>
    </row>
    <row r="57" spans="1:16" ht="20.100000000000001" customHeight="1" x14ac:dyDescent="0.25">
      <c r="A57" s="38" t="s">
        <v>187</v>
      </c>
      <c r="B57" s="19">
        <v>58.089999999999996</v>
      </c>
      <c r="C57" s="140">
        <v>226.11</v>
      </c>
      <c r="D57" s="247">
        <f t="shared" si="11"/>
        <v>5.8287004245649858E-4</v>
      </c>
      <c r="E57" s="215">
        <f t="shared" si="12"/>
        <v>2.2952268093373129E-3</v>
      </c>
      <c r="F57" s="52">
        <f t="shared" si="13"/>
        <v>2.8924083318987783</v>
      </c>
      <c r="H57" s="19">
        <v>15.276999999999999</v>
      </c>
      <c r="I57" s="140">
        <v>55.454999999999998</v>
      </c>
      <c r="J57" s="247">
        <f t="shared" si="14"/>
        <v>5.4831540974472444E-4</v>
      </c>
      <c r="K57" s="215">
        <f t="shared" si="15"/>
        <v>1.9734957615303943E-3</v>
      </c>
      <c r="L57" s="52">
        <f t="shared" ref="L57:L58" si="30">(I57-H57)/H57</f>
        <v>2.6299666164822937</v>
      </c>
      <c r="N57" s="40">
        <f t="shared" ref="N57:N58" si="31">(H57/B57)*10</f>
        <v>2.6298846617317957</v>
      </c>
      <c r="O57" s="143">
        <f t="shared" ref="O57:O58" si="32">(I57/C57)*10</f>
        <v>2.452567334483216</v>
      </c>
      <c r="P57" s="52">
        <f t="shared" ref="P57:P58" si="33">(O57-N57)/N57</f>
        <v>-6.7423993846108504E-2</v>
      </c>
    </row>
    <row r="58" spans="1:16" ht="20.100000000000001" customHeight="1" x14ac:dyDescent="0.25">
      <c r="A58" s="38" t="s">
        <v>188</v>
      </c>
      <c r="B58" s="19">
        <v>656.19999999999982</v>
      </c>
      <c r="C58" s="140">
        <v>32.540000000000006</v>
      </c>
      <c r="D58" s="247">
        <f t="shared" si="11"/>
        <v>6.5842541205018805E-3</v>
      </c>
      <c r="E58" s="215">
        <f t="shared" si="12"/>
        <v>3.303112660910007E-4</v>
      </c>
      <c r="F58" s="52">
        <f t="shared" si="13"/>
        <v>-0.95041145992075593</v>
      </c>
      <c r="H58" s="19">
        <v>193.57599999999999</v>
      </c>
      <c r="I58" s="140">
        <v>51.303999999999995</v>
      </c>
      <c r="J58" s="247">
        <f t="shared" si="14"/>
        <v>6.9477452220164156E-3</v>
      </c>
      <c r="K58" s="215">
        <f t="shared" si="15"/>
        <v>1.82577272652701E-3</v>
      </c>
      <c r="L58" s="52">
        <f t="shared" si="30"/>
        <v>-0.73496714468735791</v>
      </c>
      <c r="N58" s="40">
        <f t="shared" si="31"/>
        <v>2.9499542822310278</v>
      </c>
      <c r="O58" s="143">
        <f t="shared" si="32"/>
        <v>15.766441303011673</v>
      </c>
      <c r="P58" s="52">
        <f t="shared" si="33"/>
        <v>4.3446392027091463</v>
      </c>
    </row>
    <row r="59" spans="1:16" ht="20.100000000000001" customHeight="1" x14ac:dyDescent="0.25">
      <c r="A59" s="38" t="s">
        <v>189</v>
      </c>
      <c r="B59" s="19">
        <v>39.250000000000007</v>
      </c>
      <c r="C59" s="140">
        <v>44.84</v>
      </c>
      <c r="D59" s="247">
        <f t="shared" si="11"/>
        <v>3.9383110976790454E-4</v>
      </c>
      <c r="E59" s="215">
        <f t="shared" si="12"/>
        <v>4.5516770656178459E-4</v>
      </c>
      <c r="F59" s="52">
        <f t="shared" si="13"/>
        <v>0.14242038216560499</v>
      </c>
      <c r="H59" s="19">
        <v>15.911</v>
      </c>
      <c r="I59" s="140">
        <v>33.784000000000013</v>
      </c>
      <c r="J59" s="247">
        <f t="shared" si="14"/>
        <v>5.7107066076116455E-4</v>
      </c>
      <c r="K59" s="215">
        <f t="shared" si="15"/>
        <v>1.2022825860164615E-3</v>
      </c>
      <c r="L59" s="52">
        <f t="shared" si="16"/>
        <v>1.1233109169756779</v>
      </c>
      <c r="N59" s="40">
        <f t="shared" si="9"/>
        <v>4.0537579617834387</v>
      </c>
      <c r="O59" s="143">
        <f t="shared" si="10"/>
        <v>7.5343443354148114</v>
      </c>
      <c r="P59" s="52">
        <f t="shared" si="17"/>
        <v>0.85860734815556161</v>
      </c>
    </row>
    <row r="60" spans="1:16" ht="20.100000000000001" customHeight="1" x14ac:dyDescent="0.25">
      <c r="A60" s="38" t="s">
        <v>190</v>
      </c>
      <c r="B60" s="19">
        <v>40.6</v>
      </c>
      <c r="C60" s="140">
        <v>31.39</v>
      </c>
      <c r="D60" s="247">
        <f t="shared" si="11"/>
        <v>4.0737689316119543E-4</v>
      </c>
      <c r="E60" s="215">
        <f t="shared" si="12"/>
        <v>3.1863769645348834E-4</v>
      </c>
      <c r="F60" s="52">
        <f t="shared" si="13"/>
        <v>-0.22684729064039411</v>
      </c>
      <c r="H60" s="19">
        <v>21.692999999999998</v>
      </c>
      <c r="I60" s="140">
        <v>18.257000000000001</v>
      </c>
      <c r="J60" s="247">
        <f t="shared" si="14"/>
        <v>7.785956787060487E-4</v>
      </c>
      <c r="K60" s="215">
        <f t="shared" si="15"/>
        <v>6.4971800772266547E-4</v>
      </c>
      <c r="L60" s="52">
        <f t="shared" si="16"/>
        <v>-0.15839210805328893</v>
      </c>
      <c r="N60" s="40">
        <f t="shared" si="9"/>
        <v>5.343103448275861</v>
      </c>
      <c r="O60" s="143">
        <f t="shared" si="10"/>
        <v>5.816183497929277</v>
      </c>
      <c r="P60" s="52">
        <f t="shared" si="17"/>
        <v>8.8540312616644509E-2</v>
      </c>
    </row>
    <row r="61" spans="1:16" ht="20.100000000000001" customHeight="1" thickBot="1" x14ac:dyDescent="0.3">
      <c r="A61" s="8" t="s">
        <v>17</v>
      </c>
      <c r="B61" s="196">
        <f>B62-SUM(B39:B60)</f>
        <v>254.79000000000815</v>
      </c>
      <c r="C61" s="142">
        <f>C62-SUM(C39:C60)</f>
        <v>51.730000000010477</v>
      </c>
      <c r="D61" s="247">
        <f t="shared" si="11"/>
        <v>2.5565408524271995E-3</v>
      </c>
      <c r="E61" s="215">
        <f t="shared" si="12"/>
        <v>5.2510761508576902E-4</v>
      </c>
      <c r="F61" s="52">
        <f t="shared" si="13"/>
        <v>-0.79697005376973651</v>
      </c>
      <c r="H61" s="19">
        <f>H62-SUM(H39:H60)</f>
        <v>128.65099999999802</v>
      </c>
      <c r="I61" s="140">
        <f>I62-SUM(I39:I60)</f>
        <v>26.122000000006665</v>
      </c>
      <c r="J61" s="247">
        <f t="shared" si="14"/>
        <v>4.6174854866182797E-3</v>
      </c>
      <c r="K61" s="215">
        <f t="shared" si="15"/>
        <v>9.2961241155369424E-4</v>
      </c>
      <c r="L61" s="52">
        <f t="shared" si="16"/>
        <v>-0.79695455146087424</v>
      </c>
      <c r="N61" s="40">
        <f t="shared" si="9"/>
        <v>5.0492954982532243</v>
      </c>
      <c r="O61" s="143">
        <f t="shared" si="10"/>
        <v>5.0496810361495026</v>
      </c>
      <c r="P61" s="52">
        <f t="shared" si="17"/>
        <v>7.6354789774462565E-5</v>
      </c>
    </row>
    <row r="62" spans="1:16" s="1" customFormat="1" ht="26.25" customHeight="1" thickBot="1" x14ac:dyDescent="0.3">
      <c r="A62" s="12" t="s">
        <v>18</v>
      </c>
      <c r="B62" s="17">
        <v>99662.010000000024</v>
      </c>
      <c r="C62" s="145">
        <v>98513.14</v>
      </c>
      <c r="D62" s="253">
        <f>SUM(D39:D61)</f>
        <v>0.99999999999999978</v>
      </c>
      <c r="E62" s="254">
        <f>SUM(E39:E61)</f>
        <v>1.0000000000000002</v>
      </c>
      <c r="F62" s="57">
        <f t="shared" si="13"/>
        <v>-1.1527662345963363E-2</v>
      </c>
      <c r="H62" s="17">
        <v>27861.701000000001</v>
      </c>
      <c r="I62" s="145">
        <v>28099.883000000009</v>
      </c>
      <c r="J62" s="253">
        <f t="shared" si="14"/>
        <v>1</v>
      </c>
      <c r="K62" s="254">
        <f t="shared" si="15"/>
        <v>1</v>
      </c>
      <c r="L62" s="57">
        <f t="shared" si="16"/>
        <v>8.5487242864320436E-3</v>
      </c>
      <c r="N62" s="37">
        <f t="shared" si="9"/>
        <v>2.7956190127010276</v>
      </c>
      <c r="O62" s="150">
        <f t="shared" si="10"/>
        <v>2.8523994870125962</v>
      </c>
      <c r="P62" s="57">
        <f t="shared" si="17"/>
        <v>2.0310519442600743E-2</v>
      </c>
    </row>
    <row r="64" spans="1:16" ht="15.75" thickBot="1" x14ac:dyDescent="0.3"/>
    <row r="65" spans="1:16" x14ac:dyDescent="0.25">
      <c r="A65" s="364" t="s">
        <v>15</v>
      </c>
      <c r="B65" s="352" t="s">
        <v>1</v>
      </c>
      <c r="C65" s="350"/>
      <c r="D65" s="352" t="s">
        <v>104</v>
      </c>
      <c r="E65" s="350"/>
      <c r="F65" s="130" t="s">
        <v>0</v>
      </c>
      <c r="H65" s="362" t="s">
        <v>19</v>
      </c>
      <c r="I65" s="363"/>
      <c r="J65" s="352" t="s">
        <v>104</v>
      </c>
      <c r="K65" s="353"/>
      <c r="L65" s="130" t="s">
        <v>0</v>
      </c>
      <c r="N65" s="360" t="s">
        <v>22</v>
      </c>
      <c r="O65" s="350"/>
      <c r="P65" s="130" t="s">
        <v>0</v>
      </c>
    </row>
    <row r="66" spans="1:16" x14ac:dyDescent="0.25">
      <c r="A66" s="365"/>
      <c r="B66" s="355" t="str">
        <f>B37</f>
        <v>jan</v>
      </c>
      <c r="C66" s="357"/>
      <c r="D66" s="355" t="str">
        <f>B66</f>
        <v>jan</v>
      </c>
      <c r="E66" s="357"/>
      <c r="F66" s="131" t="str">
        <f>F37</f>
        <v>2023 / 2022</v>
      </c>
      <c r="H66" s="358" t="str">
        <f>B66</f>
        <v>jan</v>
      </c>
      <c r="I66" s="357"/>
      <c r="J66" s="355" t="str">
        <f>B66</f>
        <v>jan</v>
      </c>
      <c r="K66" s="356"/>
      <c r="L66" s="131" t="str">
        <f>F66</f>
        <v>2023 / 2022</v>
      </c>
      <c r="N66" s="358" t="str">
        <f>B66</f>
        <v>jan</v>
      </c>
      <c r="O66" s="356"/>
      <c r="P66" s="131" t="str">
        <f>L66</f>
        <v>2023 / 2022</v>
      </c>
    </row>
    <row r="67" spans="1:16" ht="19.5" customHeight="1" thickBot="1" x14ac:dyDescent="0.3">
      <c r="A67" s="366"/>
      <c r="B67" s="99">
        <f>B6</f>
        <v>2022</v>
      </c>
      <c r="C67" s="134">
        <f>C6</f>
        <v>2023</v>
      </c>
      <c r="D67" s="99">
        <f>B67</f>
        <v>2022</v>
      </c>
      <c r="E67" s="134">
        <f>C67</f>
        <v>2023</v>
      </c>
      <c r="F67" s="131" t="str">
        <f>F38</f>
        <v>HL</v>
      </c>
      <c r="H67" s="25">
        <f>B67</f>
        <v>2022</v>
      </c>
      <c r="I67" s="134">
        <f>C67</f>
        <v>2023</v>
      </c>
      <c r="J67" s="99">
        <f>B67</f>
        <v>2022</v>
      </c>
      <c r="K67" s="134">
        <f>C67</f>
        <v>2023</v>
      </c>
      <c r="L67" s="26">
        <v>1000</v>
      </c>
      <c r="N67" s="25">
        <f>B67</f>
        <v>2022</v>
      </c>
      <c r="O67" s="134">
        <f>C67</f>
        <v>2023</v>
      </c>
      <c r="P67" s="132"/>
    </row>
    <row r="68" spans="1:16" ht="20.100000000000001" customHeight="1" x14ac:dyDescent="0.25">
      <c r="A68" s="38" t="s">
        <v>157</v>
      </c>
      <c r="B68" s="39">
        <v>14673.29</v>
      </c>
      <c r="C68" s="147">
        <v>12927.320000000002</v>
      </c>
      <c r="D68" s="247">
        <f>B68/$B$96</f>
        <v>0.11404746637442241</v>
      </c>
      <c r="E68" s="246">
        <f>C68/$C$96</f>
        <v>9.4364718235911749E-2</v>
      </c>
      <c r="F68" s="61">
        <f>(C68-B68)/B68</f>
        <v>-0.11898967443565821</v>
      </c>
      <c r="H68" s="19">
        <v>6778.9989999999998</v>
      </c>
      <c r="I68" s="147">
        <v>6006.1039999999994</v>
      </c>
      <c r="J68" s="245">
        <f>H68/$H$96</f>
        <v>0.18978317961425439</v>
      </c>
      <c r="K68" s="246">
        <f>I68/$I$96</f>
        <v>0.17144848654513792</v>
      </c>
      <c r="L68" s="58">
        <f>(I68-H68)/H68</f>
        <v>-0.11401314559863492</v>
      </c>
      <c r="N68" s="41">
        <f t="shared" ref="N68:N96" si="34">(H68/B68)*10</f>
        <v>4.619958441494715</v>
      </c>
      <c r="O68" s="149">
        <f t="shared" ref="O68:O96" si="35">(I68/C68)*10</f>
        <v>4.6460550214584293</v>
      </c>
      <c r="P68" s="61">
        <f>(O68-N68)/N68</f>
        <v>5.6486611934264816E-3</v>
      </c>
    </row>
    <row r="69" spans="1:16" ht="20.100000000000001" customHeight="1" x14ac:dyDescent="0.25">
      <c r="A69" s="38" t="s">
        <v>158</v>
      </c>
      <c r="B69" s="19">
        <v>30974.530000000002</v>
      </c>
      <c r="C69" s="140">
        <v>40425.329999999987</v>
      </c>
      <c r="D69" s="247">
        <f t="shared" ref="D69:D95" si="36">B69/$B$96</f>
        <v>0.24074809866352662</v>
      </c>
      <c r="E69" s="215">
        <f t="shared" ref="E69:E95" si="37">C69/$C$96</f>
        <v>0.29509015596765215</v>
      </c>
      <c r="F69" s="52">
        <f t="shared" ref="F69:F96" si="38">(C69-B69)/B69</f>
        <v>0.30511520271655401</v>
      </c>
      <c r="H69" s="19">
        <v>3449.7990000000004</v>
      </c>
      <c r="I69" s="140">
        <v>5162.0320000000002</v>
      </c>
      <c r="J69" s="214">
        <f t="shared" ref="J69:J96" si="39">H69/$H$96</f>
        <v>9.6579719697565278E-2</v>
      </c>
      <c r="K69" s="215">
        <f t="shared" ref="K69:K96" si="40">I69/$I$96</f>
        <v>0.14735385432845843</v>
      </c>
      <c r="L69" s="59">
        <f t="shared" ref="L69:L96" si="41">(I69-H69)/H69</f>
        <v>0.49632833681034738</v>
      </c>
      <c r="N69" s="40">
        <f t="shared" si="34"/>
        <v>1.1137534613116002</v>
      </c>
      <c r="O69" s="143">
        <f t="shared" si="35"/>
        <v>1.2769300831928896</v>
      </c>
      <c r="P69" s="52">
        <f t="shared" ref="P69:P96" si="42">(O69-N69)/N69</f>
        <v>0.14651054075210332</v>
      </c>
    </row>
    <row r="70" spans="1:16" ht="20.100000000000001" customHeight="1" x14ac:dyDescent="0.25">
      <c r="A70" s="38" t="s">
        <v>159</v>
      </c>
      <c r="B70" s="19">
        <v>14007.170000000004</v>
      </c>
      <c r="C70" s="140">
        <v>14964.300000000003</v>
      </c>
      <c r="D70" s="247">
        <f t="shared" si="36"/>
        <v>0.10887007955106311</v>
      </c>
      <c r="E70" s="215">
        <f t="shared" si="37"/>
        <v>0.10923392884972712</v>
      </c>
      <c r="F70" s="52">
        <f t="shared" si="38"/>
        <v>6.8331433116039786E-2</v>
      </c>
      <c r="H70" s="19">
        <v>4125.0230000000001</v>
      </c>
      <c r="I70" s="140">
        <v>4557.5839999999998</v>
      </c>
      <c r="J70" s="214">
        <f t="shared" si="39"/>
        <v>0.1154831238243184</v>
      </c>
      <c r="K70" s="215">
        <f t="shared" si="40"/>
        <v>0.13009945866777131</v>
      </c>
      <c r="L70" s="59">
        <f t="shared" si="41"/>
        <v>0.10486268803834541</v>
      </c>
      <c r="N70" s="40">
        <f t="shared" si="34"/>
        <v>2.9449367716676522</v>
      </c>
      <c r="O70" s="143">
        <f t="shared" si="35"/>
        <v>3.0456379516582794</v>
      </c>
      <c r="P70" s="52">
        <f t="shared" si="42"/>
        <v>3.4194683213386069E-2</v>
      </c>
    </row>
    <row r="71" spans="1:16" ht="20.100000000000001" customHeight="1" x14ac:dyDescent="0.25">
      <c r="A71" s="38" t="s">
        <v>160</v>
      </c>
      <c r="B71" s="19">
        <v>14006.750000000002</v>
      </c>
      <c r="C71" s="140">
        <v>13904.750000000004</v>
      </c>
      <c r="D71" s="247">
        <f t="shared" si="36"/>
        <v>0.10886681512053134</v>
      </c>
      <c r="E71" s="215">
        <f t="shared" si="37"/>
        <v>0.10149960052747159</v>
      </c>
      <c r="F71" s="52">
        <f t="shared" si="38"/>
        <v>-7.2822032234457082E-3</v>
      </c>
      <c r="H71" s="19">
        <v>4485.0030000000006</v>
      </c>
      <c r="I71" s="140">
        <v>4477.2089999999998</v>
      </c>
      <c r="J71" s="214">
        <f t="shared" si="39"/>
        <v>0.1255610348842757</v>
      </c>
      <c r="K71" s="215">
        <f t="shared" si="40"/>
        <v>0.1278050974469091</v>
      </c>
      <c r="L71" s="59">
        <f t="shared" si="41"/>
        <v>-1.737791479738314E-3</v>
      </c>
      <c r="N71" s="40">
        <f t="shared" si="34"/>
        <v>3.202029735663162</v>
      </c>
      <c r="O71" s="143">
        <f t="shared" si="35"/>
        <v>3.219913338966899</v>
      </c>
      <c r="P71" s="52">
        <f t="shared" si="42"/>
        <v>5.5850834564574233E-3</v>
      </c>
    </row>
    <row r="72" spans="1:16" ht="20.100000000000001" customHeight="1" x14ac:dyDescent="0.25">
      <c r="A72" s="38" t="s">
        <v>163</v>
      </c>
      <c r="B72" s="19">
        <v>12807.550000000001</v>
      </c>
      <c r="C72" s="140">
        <v>8065.4300000000012</v>
      </c>
      <c r="D72" s="247">
        <f t="shared" si="36"/>
        <v>9.954608870701348E-2</v>
      </c>
      <c r="E72" s="215">
        <f t="shared" si="37"/>
        <v>5.8874695559595472E-2</v>
      </c>
      <c r="F72" s="52">
        <f t="shared" si="38"/>
        <v>-0.37025972961261128</v>
      </c>
      <c r="H72" s="19">
        <v>4970.5149999999985</v>
      </c>
      <c r="I72" s="140">
        <v>3223.009</v>
      </c>
      <c r="J72" s="214">
        <f t="shared" si="39"/>
        <v>0.13915330877321938</v>
      </c>
      <c r="K72" s="215">
        <f t="shared" si="40"/>
        <v>9.2003071403918155E-2</v>
      </c>
      <c r="L72" s="59">
        <f t="shared" si="41"/>
        <v>-0.35157443443989184</v>
      </c>
      <c r="N72" s="40">
        <f t="shared" si="34"/>
        <v>3.8809257039792922</v>
      </c>
      <c r="O72" s="143">
        <f t="shared" si="35"/>
        <v>3.9960783244042779</v>
      </c>
      <c r="P72" s="52">
        <f t="shared" si="42"/>
        <v>2.9671431304885445E-2</v>
      </c>
    </row>
    <row r="73" spans="1:16" ht="20.100000000000001" customHeight="1" x14ac:dyDescent="0.25">
      <c r="A73" s="38" t="s">
        <v>165</v>
      </c>
      <c r="B73" s="19">
        <v>9035.99</v>
      </c>
      <c r="C73" s="140">
        <v>7415.2300000000005</v>
      </c>
      <c r="D73" s="247">
        <f t="shared" si="36"/>
        <v>7.023181343002266E-2</v>
      </c>
      <c r="E73" s="215">
        <f t="shared" si="37"/>
        <v>5.4128472846999988E-2</v>
      </c>
      <c r="F73" s="52">
        <f t="shared" si="38"/>
        <v>-0.17936717504114097</v>
      </c>
      <c r="H73" s="19">
        <v>3644.0829999999992</v>
      </c>
      <c r="I73" s="140">
        <v>2643.9830000000002</v>
      </c>
      <c r="J73" s="214">
        <f t="shared" si="39"/>
        <v>0.10201884651675726</v>
      </c>
      <c r="K73" s="215">
        <f t="shared" si="40"/>
        <v>7.5474364713144074E-2</v>
      </c>
      <c r="L73" s="59">
        <f t="shared" si="41"/>
        <v>-0.27444490150196887</v>
      </c>
      <c r="N73" s="40">
        <f t="shared" si="34"/>
        <v>4.032854175358759</v>
      </c>
      <c r="O73" s="143">
        <f t="shared" si="35"/>
        <v>3.5656115858847266</v>
      </c>
      <c r="P73" s="52">
        <f t="shared" si="42"/>
        <v>-0.11585903411260015</v>
      </c>
    </row>
    <row r="74" spans="1:16" ht="20.100000000000001" customHeight="1" x14ac:dyDescent="0.25">
      <c r="A74" s="38" t="s">
        <v>170</v>
      </c>
      <c r="B74" s="19">
        <v>2614.3100000000004</v>
      </c>
      <c r="C74" s="140">
        <v>4370.43</v>
      </c>
      <c r="D74" s="247">
        <f t="shared" si="36"/>
        <v>2.0319603293965857E-2</v>
      </c>
      <c r="E74" s="215">
        <f t="shared" si="37"/>
        <v>3.1902544032311089E-2</v>
      </c>
      <c r="F74" s="52">
        <f t="shared" si="38"/>
        <v>0.67173365056171597</v>
      </c>
      <c r="H74" s="19">
        <v>732.33100000000002</v>
      </c>
      <c r="I74" s="140">
        <v>1020.819</v>
      </c>
      <c r="J74" s="214">
        <f t="shared" si="39"/>
        <v>2.0502157576669733E-2</v>
      </c>
      <c r="K74" s="215">
        <f t="shared" si="40"/>
        <v>2.9140000337410269E-2</v>
      </c>
      <c r="L74" s="59">
        <f t="shared" si="41"/>
        <v>0.39393115954397662</v>
      </c>
      <c r="N74" s="40">
        <f t="shared" si="34"/>
        <v>2.8012400977695835</v>
      </c>
      <c r="O74" s="143">
        <f t="shared" si="35"/>
        <v>2.3357404191349591</v>
      </c>
      <c r="P74" s="52">
        <f t="shared" si="42"/>
        <v>-0.16617628706845469</v>
      </c>
    </row>
    <row r="75" spans="1:16" ht="20.100000000000001" customHeight="1" x14ac:dyDescent="0.25">
      <c r="A75" s="38" t="s">
        <v>173</v>
      </c>
      <c r="B75" s="19">
        <v>261.33</v>
      </c>
      <c r="C75" s="140">
        <v>423.42</v>
      </c>
      <c r="D75" s="247">
        <f t="shared" si="36"/>
        <v>2.0311753115782355E-3</v>
      </c>
      <c r="E75" s="215">
        <f t="shared" si="37"/>
        <v>3.0908114748803115E-3</v>
      </c>
      <c r="F75" s="52">
        <f t="shared" si="38"/>
        <v>0.62025025829411107</v>
      </c>
      <c r="H75" s="19">
        <v>582.74800000000005</v>
      </c>
      <c r="I75" s="140">
        <v>964.67099999999994</v>
      </c>
      <c r="J75" s="214">
        <f t="shared" si="39"/>
        <v>1.6314468899294356E-2</v>
      </c>
      <c r="K75" s="215">
        <f t="shared" si="40"/>
        <v>2.7537215966287755E-2</v>
      </c>
      <c r="L75" s="59">
        <f t="shared" si="41"/>
        <v>0.65538277265644818</v>
      </c>
      <c r="N75" s="40">
        <f t="shared" si="34"/>
        <v>22.299315042283709</v>
      </c>
      <c r="O75" s="143">
        <f t="shared" si="35"/>
        <v>22.782839733597843</v>
      </c>
      <c r="P75" s="52">
        <f t="shared" si="42"/>
        <v>2.1683387601694488E-2</v>
      </c>
    </row>
    <row r="76" spans="1:16" ht="20.100000000000001" customHeight="1" x14ac:dyDescent="0.25">
      <c r="A76" s="38" t="s">
        <v>174</v>
      </c>
      <c r="B76" s="19">
        <v>5273.73</v>
      </c>
      <c r="C76" s="140">
        <v>11335.469999999998</v>
      </c>
      <c r="D76" s="247">
        <f t="shared" si="36"/>
        <v>4.0989821971949211E-2</v>
      </c>
      <c r="E76" s="215">
        <f t="shared" si="37"/>
        <v>8.2744794174015202E-2</v>
      </c>
      <c r="F76" s="52">
        <f t="shared" si="38"/>
        <v>1.1494217565176827</v>
      </c>
      <c r="H76" s="19">
        <v>385.92099999999999</v>
      </c>
      <c r="I76" s="140">
        <v>866.26300000000003</v>
      </c>
      <c r="J76" s="214">
        <f t="shared" si="39"/>
        <v>1.0804148880964974E-2</v>
      </c>
      <c r="K76" s="215">
        <f t="shared" si="40"/>
        <v>2.4728090006441918E-2</v>
      </c>
      <c r="L76" s="59">
        <f t="shared" si="41"/>
        <v>1.2446640633704826</v>
      </c>
      <c r="N76" s="40">
        <f t="shared" si="34"/>
        <v>0.7317799735670959</v>
      </c>
      <c r="O76" s="143">
        <f t="shared" si="35"/>
        <v>0.76420563064434055</v>
      </c>
      <c r="P76" s="52">
        <f t="shared" si="42"/>
        <v>4.4310664746924217E-2</v>
      </c>
    </row>
    <row r="77" spans="1:16" ht="20.100000000000001" customHeight="1" x14ac:dyDescent="0.25">
      <c r="A77" s="38" t="s">
        <v>175</v>
      </c>
      <c r="B77" s="19">
        <v>1481.77</v>
      </c>
      <c r="C77" s="140">
        <v>2675.19</v>
      </c>
      <c r="D77" s="247">
        <f t="shared" si="36"/>
        <v>1.1516988640558995E-2</v>
      </c>
      <c r="E77" s="215">
        <f t="shared" si="37"/>
        <v>1.9527910702104436E-2</v>
      </c>
      <c r="F77" s="52">
        <f t="shared" si="38"/>
        <v>0.80540164802904646</v>
      </c>
      <c r="H77" s="19">
        <v>496.18099999999998</v>
      </c>
      <c r="I77" s="140">
        <v>778.53199999999993</v>
      </c>
      <c r="J77" s="214">
        <f t="shared" si="39"/>
        <v>1.3890960574589311E-2</v>
      </c>
      <c r="K77" s="215">
        <f t="shared" si="40"/>
        <v>2.2223746562989803E-2</v>
      </c>
      <c r="L77" s="59">
        <f t="shared" si="41"/>
        <v>0.56904839161515652</v>
      </c>
      <c r="N77" s="40">
        <f t="shared" si="34"/>
        <v>3.3485696160672704</v>
      </c>
      <c r="O77" s="143">
        <f t="shared" si="35"/>
        <v>2.9101932946818727</v>
      </c>
      <c r="P77" s="52">
        <f t="shared" si="42"/>
        <v>-0.13091450130884513</v>
      </c>
    </row>
    <row r="78" spans="1:16" ht="20.100000000000001" customHeight="1" x14ac:dyDescent="0.25">
      <c r="A78" s="38" t="s">
        <v>176</v>
      </c>
      <c r="B78" s="19">
        <v>1474.0300000000002</v>
      </c>
      <c r="C78" s="140">
        <v>1302.3099999999997</v>
      </c>
      <c r="D78" s="247">
        <f t="shared" si="36"/>
        <v>1.1456829849330987E-2</v>
      </c>
      <c r="E78" s="215">
        <f t="shared" si="37"/>
        <v>9.5063877281455229E-3</v>
      </c>
      <c r="F78" s="52">
        <f t="shared" si="38"/>
        <v>-0.1164969505369636</v>
      </c>
      <c r="H78" s="19">
        <v>456.80300000000005</v>
      </c>
      <c r="I78" s="140">
        <v>538.42099999999994</v>
      </c>
      <c r="J78" s="214">
        <f t="shared" si="39"/>
        <v>1.2788543824439311E-2</v>
      </c>
      <c r="K78" s="215">
        <f t="shared" si="40"/>
        <v>1.5369608247562764E-2</v>
      </c>
      <c r="L78" s="59">
        <f t="shared" si="41"/>
        <v>0.17867220661860775</v>
      </c>
      <c r="N78" s="40">
        <f t="shared" si="34"/>
        <v>3.0990074828870511</v>
      </c>
      <c r="O78" s="143">
        <f t="shared" si="35"/>
        <v>4.1343535717302338</v>
      </c>
      <c r="P78" s="52">
        <f t="shared" si="42"/>
        <v>0.33408957369752751</v>
      </c>
    </row>
    <row r="79" spans="1:16" ht="20.100000000000001" customHeight="1" x14ac:dyDescent="0.25">
      <c r="A79" s="38" t="s">
        <v>177</v>
      </c>
      <c r="B79" s="19">
        <v>604.72</v>
      </c>
      <c r="C79" s="140">
        <v>890.90000000000009</v>
      </c>
      <c r="D79" s="247">
        <f t="shared" si="36"/>
        <v>4.7001581694317172E-3</v>
      </c>
      <c r="E79" s="215">
        <f t="shared" si="37"/>
        <v>6.5032448702727072E-3</v>
      </c>
      <c r="F79" s="52">
        <f t="shared" si="38"/>
        <v>0.47324381531948678</v>
      </c>
      <c r="H79" s="19">
        <v>495.27899999999994</v>
      </c>
      <c r="I79" s="140">
        <v>469.22300000000001</v>
      </c>
      <c r="J79" s="214">
        <f t="shared" si="39"/>
        <v>1.3865708405646365E-2</v>
      </c>
      <c r="K79" s="215">
        <f t="shared" si="40"/>
        <v>1.3394302396723278E-2</v>
      </c>
      <c r="L79" s="59">
        <f t="shared" si="41"/>
        <v>-5.2608731644184246E-2</v>
      </c>
      <c r="N79" s="40">
        <f t="shared" si="34"/>
        <v>8.1902202672311137</v>
      </c>
      <c r="O79" s="143">
        <f t="shared" si="35"/>
        <v>5.2668425188012113</v>
      </c>
      <c r="P79" s="52">
        <f t="shared" si="42"/>
        <v>-0.35693518037924704</v>
      </c>
    </row>
    <row r="80" spans="1:16" ht="20.100000000000001" customHeight="1" x14ac:dyDescent="0.25">
      <c r="A80" s="38" t="s">
        <v>178</v>
      </c>
      <c r="B80" s="19">
        <v>1291.1599999999996</v>
      </c>
      <c r="C80" s="140">
        <v>1083.43</v>
      </c>
      <c r="D80" s="247">
        <f t="shared" si="36"/>
        <v>1.0035481250898688E-2</v>
      </c>
      <c r="E80" s="215">
        <f t="shared" si="37"/>
        <v>7.9086436073628457E-3</v>
      </c>
      <c r="F80" s="52">
        <f t="shared" si="38"/>
        <v>-0.16088633476873479</v>
      </c>
      <c r="H80" s="19">
        <v>731.77800000000002</v>
      </c>
      <c r="I80" s="140">
        <v>352.45</v>
      </c>
      <c r="J80" s="214">
        <f t="shared" si="39"/>
        <v>2.0486675925422009E-2</v>
      </c>
      <c r="K80" s="215">
        <f t="shared" si="40"/>
        <v>1.006093452308416E-2</v>
      </c>
      <c r="L80" s="59">
        <f t="shared" si="41"/>
        <v>-0.51836485928792619</v>
      </c>
      <c r="N80" s="40">
        <f t="shared" si="34"/>
        <v>5.6676012268038054</v>
      </c>
      <c r="O80" s="143">
        <f t="shared" si="35"/>
        <v>3.253094339274341</v>
      </c>
      <c r="P80" s="52">
        <f t="shared" si="42"/>
        <v>-0.42601919064286475</v>
      </c>
    </row>
    <row r="81" spans="1:16" ht="20.100000000000001" customHeight="1" x14ac:dyDescent="0.25">
      <c r="A81" s="38" t="s">
        <v>191</v>
      </c>
      <c r="B81" s="19">
        <v>61.31</v>
      </c>
      <c r="C81" s="140">
        <v>249.02999999999997</v>
      </c>
      <c r="D81" s="247">
        <f t="shared" si="36"/>
        <v>4.7652913309938249E-4</v>
      </c>
      <c r="E81" s="215">
        <f t="shared" si="37"/>
        <v>1.8178281176832551E-3</v>
      </c>
      <c r="F81" s="52">
        <f t="shared" ref="F81:F86" si="43">(C81-B81)/B81</f>
        <v>3.0618169955961503</v>
      </c>
      <c r="H81" s="19">
        <v>34.334000000000003</v>
      </c>
      <c r="I81" s="140">
        <v>293.88000000000005</v>
      </c>
      <c r="J81" s="214">
        <f t="shared" si="39"/>
        <v>9.6120617348900803E-4</v>
      </c>
      <c r="K81" s="215">
        <f t="shared" si="40"/>
        <v>8.3890124489827585E-3</v>
      </c>
      <c r="L81" s="59">
        <f>(I81-H81)/H81</f>
        <v>7.5594454476612114</v>
      </c>
      <c r="N81" s="40">
        <f t="shared" si="34"/>
        <v>5.600065242211711</v>
      </c>
      <c r="O81" s="143">
        <f t="shared" si="35"/>
        <v>11.800987832791234</v>
      </c>
      <c r="P81" s="52">
        <f>(O81-N81)/N81</f>
        <v>1.1072947050399913</v>
      </c>
    </row>
    <row r="82" spans="1:16" ht="20.100000000000001" customHeight="1" x14ac:dyDescent="0.25">
      <c r="A82" s="38" t="s">
        <v>192</v>
      </c>
      <c r="B82" s="19">
        <v>1034.02</v>
      </c>
      <c r="C82" s="140">
        <v>1193.6700000000003</v>
      </c>
      <c r="D82" s="247">
        <f t="shared" si="36"/>
        <v>8.0368725201015075E-3</v>
      </c>
      <c r="E82" s="215">
        <f t="shared" si="37"/>
        <v>8.7133553757979838E-3</v>
      </c>
      <c r="F82" s="52">
        <f>(C82-B82)/B82</f>
        <v>0.15439740043712918</v>
      </c>
      <c r="H82" s="19">
        <v>307.262</v>
      </c>
      <c r="I82" s="140">
        <v>253.26599999999999</v>
      </c>
      <c r="J82" s="214">
        <f t="shared" si="39"/>
        <v>8.6020309686776816E-3</v>
      </c>
      <c r="K82" s="215">
        <f t="shared" si="40"/>
        <v>7.2296570944061084E-3</v>
      </c>
      <c r="L82" s="59">
        <f>(I82-H82)/H82</f>
        <v>-0.17573276226803186</v>
      </c>
      <c r="N82" s="40">
        <f t="shared" si="34"/>
        <v>2.971528597125781</v>
      </c>
      <c r="O82" s="143">
        <f t="shared" si="35"/>
        <v>2.1217421900525264</v>
      </c>
      <c r="P82" s="52">
        <f>(O82-N82)/N82</f>
        <v>-0.28597618340109959</v>
      </c>
    </row>
    <row r="83" spans="1:16" ht="20.100000000000001" customHeight="1" x14ac:dyDescent="0.25">
      <c r="A83" s="38" t="s">
        <v>193</v>
      </c>
      <c r="B83" s="19">
        <v>90</v>
      </c>
      <c r="C83" s="140">
        <v>282.89999999999998</v>
      </c>
      <c r="D83" s="247">
        <f t="shared" si="36"/>
        <v>6.9952082823266065E-4</v>
      </c>
      <c r="E83" s="215">
        <f t="shared" si="37"/>
        <v>2.0650667569874831E-3</v>
      </c>
      <c r="F83" s="52">
        <f>(C83-B83)/B83</f>
        <v>2.1433333333333331</v>
      </c>
      <c r="H83" s="19">
        <v>66.319999999999993</v>
      </c>
      <c r="I83" s="140">
        <v>250.93199999999999</v>
      </c>
      <c r="J83" s="214">
        <f t="shared" si="39"/>
        <v>1.8566783196187742E-3</v>
      </c>
      <c r="K83" s="215">
        <f t="shared" si="40"/>
        <v>7.1630314136659221E-3</v>
      </c>
      <c r="L83" s="59">
        <f>(I83-H83)/H83</f>
        <v>2.7836550060313634</v>
      </c>
      <c r="N83" s="40">
        <f t="shared" si="34"/>
        <v>7.3688888888888879</v>
      </c>
      <c r="O83" s="143">
        <f t="shared" si="35"/>
        <v>8.8699893955461295</v>
      </c>
      <c r="P83" s="52">
        <f>(O83-N83)/N83</f>
        <v>0.2037078492146438</v>
      </c>
    </row>
    <row r="84" spans="1:16" ht="20.100000000000001" customHeight="1" x14ac:dyDescent="0.25">
      <c r="A84" s="38" t="s">
        <v>194</v>
      </c>
      <c r="B84" s="19">
        <v>4376.7500000000009</v>
      </c>
      <c r="C84" s="140">
        <v>3859.5299999999997</v>
      </c>
      <c r="D84" s="247">
        <f t="shared" si="36"/>
        <v>3.4018086499636647E-2</v>
      </c>
      <c r="E84" s="215">
        <f t="shared" si="37"/>
        <v>2.8173160482841641E-2</v>
      </c>
      <c r="F84" s="52">
        <f t="shared" si="43"/>
        <v>-0.11817444450791137</v>
      </c>
      <c r="H84" s="19">
        <v>215.60500000000005</v>
      </c>
      <c r="I84" s="140">
        <v>247.2</v>
      </c>
      <c r="J84" s="214">
        <f t="shared" si="39"/>
        <v>6.0360242626870623E-3</v>
      </c>
      <c r="K84" s="215">
        <f t="shared" si="40"/>
        <v>7.0564988341790449E-3</v>
      </c>
      <c r="L84" s="59">
        <f t="shared" si="41"/>
        <v>0.14654112845249384</v>
      </c>
      <c r="N84" s="40">
        <f t="shared" si="34"/>
        <v>0.49261438281830128</v>
      </c>
      <c r="O84" s="143">
        <f t="shared" si="35"/>
        <v>0.6404924952001928</v>
      </c>
      <c r="P84" s="52">
        <f t="shared" si="42"/>
        <v>0.30019040762850757</v>
      </c>
    </row>
    <row r="85" spans="1:16" ht="20.100000000000001" customHeight="1" x14ac:dyDescent="0.25">
      <c r="A85" s="38" t="s">
        <v>195</v>
      </c>
      <c r="B85" s="19">
        <v>3557.4199999999996</v>
      </c>
      <c r="C85" s="140">
        <v>2547.5600000000004</v>
      </c>
      <c r="D85" s="247">
        <f t="shared" si="36"/>
        <v>2.7649882053015905E-2</v>
      </c>
      <c r="E85" s="215">
        <f t="shared" si="37"/>
        <v>1.8596258280067279E-2</v>
      </c>
      <c r="F85" s="52">
        <f t="shared" si="43"/>
        <v>-0.28387426843049157</v>
      </c>
      <c r="H85" s="19">
        <v>366.82300000000004</v>
      </c>
      <c r="I85" s="140">
        <v>243.83299999999997</v>
      </c>
      <c r="J85" s="214">
        <f t="shared" si="39"/>
        <v>1.0269485995740619E-2</v>
      </c>
      <c r="K85" s="215">
        <f t="shared" si="40"/>
        <v>6.9603854378413382E-3</v>
      </c>
      <c r="L85" s="59">
        <f t="shared" si="41"/>
        <v>-0.33528431968551603</v>
      </c>
      <c r="N85" s="40">
        <f t="shared" si="34"/>
        <v>1.0311489787542658</v>
      </c>
      <c r="O85" s="143">
        <f t="shared" si="35"/>
        <v>0.95712367912826357</v>
      </c>
      <c r="P85" s="52">
        <f t="shared" si="42"/>
        <v>-7.1789141192218825E-2</v>
      </c>
    </row>
    <row r="86" spans="1:16" ht="20.100000000000001" customHeight="1" x14ac:dyDescent="0.25">
      <c r="A86" s="38" t="s">
        <v>196</v>
      </c>
      <c r="B86" s="19">
        <v>794.5</v>
      </c>
      <c r="C86" s="140">
        <v>854.38999999999987</v>
      </c>
      <c r="D86" s="247">
        <f t="shared" si="36"/>
        <v>6.1752144225649874E-3</v>
      </c>
      <c r="E86" s="215">
        <f t="shared" si="37"/>
        <v>6.2367351944239502E-3</v>
      </c>
      <c r="F86" s="52">
        <f t="shared" si="43"/>
        <v>7.5380742605412054E-2</v>
      </c>
      <c r="H86" s="19">
        <v>213.09499999999997</v>
      </c>
      <c r="I86" s="140">
        <v>221.42</v>
      </c>
      <c r="J86" s="214">
        <f t="shared" si="39"/>
        <v>5.9657549233890633E-3</v>
      </c>
      <c r="K86" s="215">
        <f t="shared" si="40"/>
        <v>6.3205905010676536E-3</v>
      </c>
      <c r="L86" s="59">
        <f t="shared" si="41"/>
        <v>3.906708275651713E-2</v>
      </c>
      <c r="N86" s="40">
        <f t="shared" si="34"/>
        <v>2.6821271239773434</v>
      </c>
      <c r="O86" s="143">
        <f t="shared" si="35"/>
        <v>2.5915565491169139</v>
      </c>
      <c r="P86" s="52">
        <f t="shared" si="42"/>
        <v>-3.3768188707670885E-2</v>
      </c>
    </row>
    <row r="87" spans="1:16" ht="20.100000000000001" customHeight="1" x14ac:dyDescent="0.25">
      <c r="A87" s="38" t="s">
        <v>197</v>
      </c>
      <c r="B87" s="19">
        <v>1146.0399999999997</v>
      </c>
      <c r="C87" s="140">
        <v>648.47</v>
      </c>
      <c r="D87" s="247">
        <f t="shared" si="36"/>
        <v>8.9075427776417575E-3</v>
      </c>
      <c r="E87" s="215">
        <f t="shared" si="37"/>
        <v>4.7335943439507713E-3</v>
      </c>
      <c r="F87" s="52">
        <f t="shared" ref="F87:F88" si="44">(C87-B87)/B87</f>
        <v>-0.43416460158458675</v>
      </c>
      <c r="H87" s="19">
        <v>288.82</v>
      </c>
      <c r="I87" s="140">
        <v>213.73699999999999</v>
      </c>
      <c r="J87" s="214">
        <f t="shared" si="39"/>
        <v>8.0857332972300126E-3</v>
      </c>
      <c r="K87" s="215">
        <f t="shared" si="40"/>
        <v>6.1012738322043947E-3</v>
      </c>
      <c r="L87" s="59">
        <f t="shared" ref="L87:L88" si="45">(I87-H87)/H87</f>
        <v>-0.25996468388615745</v>
      </c>
      <c r="N87" s="40">
        <f t="shared" si="34"/>
        <v>2.5201563645247989</v>
      </c>
      <c r="O87" s="143">
        <f t="shared" si="35"/>
        <v>3.29601986213703</v>
      </c>
      <c r="P87" s="52">
        <f t="shared" ref="P87:P88" si="46">(O87-N87)/N87</f>
        <v>0.30786323758864387</v>
      </c>
    </row>
    <row r="88" spans="1:16" ht="20.100000000000001" customHeight="1" x14ac:dyDescent="0.25">
      <c r="A88" s="38" t="s">
        <v>198</v>
      </c>
      <c r="B88" s="19">
        <v>597.05999999999995</v>
      </c>
      <c r="C88" s="140">
        <v>610.32000000000005</v>
      </c>
      <c r="D88" s="247">
        <f t="shared" si="36"/>
        <v>4.6406211744954703E-3</v>
      </c>
      <c r="E88" s="215">
        <f t="shared" si="37"/>
        <v>4.4551132666122333E-3</v>
      </c>
      <c r="F88" s="52">
        <f t="shared" si="44"/>
        <v>2.2208823233846021E-2</v>
      </c>
      <c r="H88" s="19">
        <v>196.988</v>
      </c>
      <c r="I88" s="140">
        <v>188.13</v>
      </c>
      <c r="J88" s="214">
        <f t="shared" si="39"/>
        <v>5.5148273345154274E-3</v>
      </c>
      <c r="K88" s="215">
        <f t="shared" si="40"/>
        <v>5.3703039064486391E-3</v>
      </c>
      <c r="L88" s="59">
        <f t="shared" si="45"/>
        <v>-4.4967206124230941E-2</v>
      </c>
      <c r="N88" s="40">
        <f t="shared" si="34"/>
        <v>3.2992999028573342</v>
      </c>
      <c r="O88" s="143">
        <f t="shared" si="35"/>
        <v>3.0824813212740851</v>
      </c>
      <c r="P88" s="52">
        <f t="shared" si="46"/>
        <v>-6.5716542286887877E-2</v>
      </c>
    </row>
    <row r="89" spans="1:16" ht="20.100000000000001" customHeight="1" x14ac:dyDescent="0.25">
      <c r="A89" s="38" t="s">
        <v>199</v>
      </c>
      <c r="B89" s="19">
        <v>273.14999999999998</v>
      </c>
      <c r="C89" s="140">
        <v>141.64999999999998</v>
      </c>
      <c r="D89" s="247">
        <f t="shared" si="36"/>
        <v>2.123045713686125E-3</v>
      </c>
      <c r="E89" s="215">
        <f t="shared" si="37"/>
        <v>1.0339933055046905E-3</v>
      </c>
      <c r="F89" s="52">
        <f t="shared" ref="F89:F94" si="47">(C89-B89)/B89</f>
        <v>-0.48142046494600038</v>
      </c>
      <c r="H89" s="19">
        <v>213.49499999999998</v>
      </c>
      <c r="I89" s="140">
        <v>170.29199999999997</v>
      </c>
      <c r="J89" s="214">
        <f t="shared" si="39"/>
        <v>5.9769532244724095E-3</v>
      </c>
      <c r="K89" s="215">
        <f t="shared" si="40"/>
        <v>4.8611055803803307E-3</v>
      </c>
      <c r="L89" s="59">
        <f t="shared" ref="L89:L94" si="48">(I89-H89)/H89</f>
        <v>-0.20236071102367742</v>
      </c>
      <c r="N89" s="40">
        <f t="shared" si="34"/>
        <v>7.8160351455244372</v>
      </c>
      <c r="O89" s="143">
        <f t="shared" si="35"/>
        <v>12.022026120720085</v>
      </c>
      <c r="P89" s="52">
        <f t="shared" ref="P89:P92" si="49">(O89-N89)/N89</f>
        <v>0.53812334475031787</v>
      </c>
    </row>
    <row r="90" spans="1:16" ht="20.100000000000001" customHeight="1" x14ac:dyDescent="0.25">
      <c r="A90" s="38" t="s">
        <v>200</v>
      </c>
      <c r="B90" s="19">
        <v>193.98000000000002</v>
      </c>
      <c r="C90" s="140">
        <v>345.26</v>
      </c>
      <c r="D90" s="247">
        <f t="shared" si="36"/>
        <v>1.5077005584507948E-3</v>
      </c>
      <c r="E90" s="215">
        <f t="shared" si="37"/>
        <v>2.5202719990014082E-3</v>
      </c>
      <c r="F90" s="52">
        <f t="shared" si="47"/>
        <v>0.77987421383647781</v>
      </c>
      <c r="H90" s="19">
        <v>109.93900000000001</v>
      </c>
      <c r="I90" s="140">
        <v>146.304</v>
      </c>
      <c r="J90" s="214">
        <f t="shared" si="39"/>
        <v>3.0778250570049526E-3</v>
      </c>
      <c r="K90" s="215">
        <f t="shared" si="40"/>
        <v>4.1763511546752874E-3</v>
      </c>
      <c r="L90" s="59">
        <f t="shared" si="48"/>
        <v>0.33077433849680271</v>
      </c>
      <c r="N90" s="40">
        <f t="shared" si="34"/>
        <v>5.6675430456748117</v>
      </c>
      <c r="O90" s="143">
        <f t="shared" si="35"/>
        <v>4.237502172275966</v>
      </c>
      <c r="P90" s="52">
        <f t="shared" si="49"/>
        <v>-0.25232113137458778</v>
      </c>
    </row>
    <row r="91" spans="1:16" ht="20.100000000000001" customHeight="1" x14ac:dyDescent="0.25">
      <c r="A91" s="38" t="s">
        <v>201</v>
      </c>
      <c r="B91" s="19">
        <v>1730.62</v>
      </c>
      <c r="C91" s="140">
        <v>497.37000000000006</v>
      </c>
      <c r="D91" s="247">
        <f t="shared" si="36"/>
        <v>1.3451163730622301E-2</v>
      </c>
      <c r="E91" s="215">
        <f t="shared" si="37"/>
        <v>3.6306194871787369E-3</v>
      </c>
      <c r="F91" s="52">
        <f t="shared" si="47"/>
        <v>-0.7126058869075822</v>
      </c>
      <c r="H91" s="19">
        <v>363.61900000000003</v>
      </c>
      <c r="I91" s="140">
        <v>136.25400000000002</v>
      </c>
      <c r="J91" s="214">
        <f t="shared" si="39"/>
        <v>1.0179787604063016E-2</v>
      </c>
      <c r="K91" s="215">
        <f t="shared" si="40"/>
        <v>3.8894667967323288E-3</v>
      </c>
      <c r="L91" s="59">
        <f t="shared" si="48"/>
        <v>-0.62528360729224819</v>
      </c>
      <c r="N91" s="40">
        <f t="shared" si="34"/>
        <v>2.1010909385075873</v>
      </c>
      <c r="O91" s="143">
        <f t="shared" si="35"/>
        <v>2.7394897159056635</v>
      </c>
      <c r="P91" s="52">
        <f t="shared" si="49"/>
        <v>0.30384157377382875</v>
      </c>
    </row>
    <row r="92" spans="1:16" ht="20.100000000000001" customHeight="1" x14ac:dyDescent="0.25">
      <c r="A92" s="38" t="s">
        <v>202</v>
      </c>
      <c r="B92" s="19">
        <v>241.97</v>
      </c>
      <c r="C92" s="140">
        <v>324.08</v>
      </c>
      <c r="D92" s="247">
        <f t="shared" si="36"/>
        <v>1.8807006089717432E-3</v>
      </c>
      <c r="E92" s="215">
        <f t="shared" si="37"/>
        <v>2.3656657285418999E-3</v>
      </c>
      <c r="F92" s="52">
        <f t="shared" si="47"/>
        <v>0.3393395875521758</v>
      </c>
      <c r="H92" s="19">
        <v>94.302000000000021</v>
      </c>
      <c r="I92" s="140">
        <v>134.679</v>
      </c>
      <c r="J92" s="214">
        <f t="shared" si="39"/>
        <v>2.6400554719042475E-3</v>
      </c>
      <c r="K92" s="215">
        <f t="shared" si="40"/>
        <v>3.8445073078009692E-3</v>
      </c>
      <c r="L92" s="59">
        <f t="shared" si="48"/>
        <v>0.42816695298084845</v>
      </c>
      <c r="N92" s="40">
        <f t="shared" si="34"/>
        <v>3.8972599909079646</v>
      </c>
      <c r="O92" s="143">
        <f t="shared" si="35"/>
        <v>4.1557331523080725</v>
      </c>
      <c r="P92" s="52">
        <f t="shared" si="49"/>
        <v>6.6321765035719391E-2</v>
      </c>
    </row>
    <row r="93" spans="1:16" ht="20.100000000000001" customHeight="1" x14ac:dyDescent="0.25">
      <c r="A93" s="38" t="s">
        <v>203</v>
      </c>
      <c r="B93" s="19">
        <v>112.79</v>
      </c>
      <c r="C93" s="140">
        <v>387.45</v>
      </c>
      <c r="D93" s="247">
        <f t="shared" si="36"/>
        <v>8.766550468484644E-4</v>
      </c>
      <c r="E93" s="215">
        <f t="shared" si="37"/>
        <v>2.8282436019611184E-3</v>
      </c>
      <c r="F93" s="52">
        <f t="shared" si="47"/>
        <v>2.435144959659544</v>
      </c>
      <c r="H93" s="19">
        <v>48.423999999999999</v>
      </c>
      <c r="I93" s="140">
        <v>130.55099999999999</v>
      </c>
      <c r="J93" s="214">
        <f t="shared" si="39"/>
        <v>1.3556663291498725E-3</v>
      </c>
      <c r="K93" s="215">
        <f t="shared" si="40"/>
        <v>3.7266706282399207E-3</v>
      </c>
      <c r="L93" s="59">
        <f t="shared" si="48"/>
        <v>1.695997852304642</v>
      </c>
      <c r="N93" s="40">
        <f t="shared" ref="N93:N94" si="50">(H93/B93)*10</f>
        <v>4.2932884120932702</v>
      </c>
      <c r="O93" s="143">
        <f t="shared" ref="O93:O94" si="51">(I93/C93)*10</f>
        <v>3.3694928377855202</v>
      </c>
      <c r="P93" s="52">
        <f t="shared" ref="P93:P94" si="52">(O93-N93)/N93</f>
        <v>-0.21517202797408544</v>
      </c>
    </row>
    <row r="94" spans="1:16" ht="20.100000000000001" customHeight="1" x14ac:dyDescent="0.25">
      <c r="A94" s="38" t="s">
        <v>204</v>
      </c>
      <c r="B94" s="19">
        <v>5.99</v>
      </c>
      <c r="C94" s="140">
        <v>424.01</v>
      </c>
      <c r="D94" s="247">
        <f t="shared" si="36"/>
        <v>4.6556997345707078E-5</v>
      </c>
      <c r="E94" s="215">
        <f t="shared" si="37"/>
        <v>3.0951182595626114E-3</v>
      </c>
      <c r="F94" s="52">
        <f t="shared" si="47"/>
        <v>69.786310517529216</v>
      </c>
      <c r="H94" s="19">
        <v>4.9450000000000003</v>
      </c>
      <c r="I94" s="140">
        <v>111.18700000000001</v>
      </c>
      <c r="J94" s="214">
        <f t="shared" si="39"/>
        <v>1.3843899714286552E-4</v>
      </c>
      <c r="K94" s="215">
        <f t="shared" si="40"/>
        <v>3.1739115528958963E-3</v>
      </c>
      <c r="L94" s="59">
        <f t="shared" si="48"/>
        <v>21.484732052578366</v>
      </c>
      <c r="N94" s="40">
        <f t="shared" si="50"/>
        <v>8.2554257095158601</v>
      </c>
      <c r="O94" s="143">
        <f t="shared" si="51"/>
        <v>2.6222730595976511</v>
      </c>
      <c r="P94" s="52">
        <f t="shared" si="52"/>
        <v>-0.68235762129444022</v>
      </c>
    </row>
    <row r="95" spans="1:16" ht="20.100000000000001" customHeight="1" thickBot="1" x14ac:dyDescent="0.3">
      <c r="A95" s="8" t="s">
        <v>17</v>
      </c>
      <c r="B95" s="19">
        <f>B96-SUM(B68:B94)</f>
        <v>5937.5699999999924</v>
      </c>
      <c r="C95" s="140">
        <f>C96-SUM(C68:C94)</f>
        <v>4843.9500000001281</v>
      </c>
      <c r="D95" s="247">
        <f t="shared" si="36"/>
        <v>4.6149487600993258E-2</v>
      </c>
      <c r="E95" s="215">
        <f t="shared" si="37"/>
        <v>3.5359067223435077E-2</v>
      </c>
      <c r="F95" s="52">
        <f t="shared" si="38"/>
        <v>-0.18418646011750023</v>
      </c>
      <c r="H95" s="19">
        <f>H96-SUM(H68:H94)</f>
        <v>1861.2699999999968</v>
      </c>
      <c r="I95" s="140">
        <f>I96-SUM(I68:I94)</f>
        <v>1229.5720000000074</v>
      </c>
      <c r="J95" s="214">
        <f t="shared" si="39"/>
        <v>5.2107654643498647E-2</v>
      </c>
      <c r="K95" s="215">
        <f t="shared" si="40"/>
        <v>3.5099002364640974E-2</v>
      </c>
      <c r="L95" s="59">
        <f t="shared" si="41"/>
        <v>-0.3393908460352289</v>
      </c>
      <c r="N95" s="40">
        <f t="shared" si="34"/>
        <v>3.1347335694568641</v>
      </c>
      <c r="O95" s="143">
        <f t="shared" si="35"/>
        <v>2.5383664158382619</v>
      </c>
      <c r="P95" s="52">
        <f t="shared" si="42"/>
        <v>-0.19024492525593842</v>
      </c>
    </row>
    <row r="96" spans="1:16" s="1" customFormat="1" ht="26.25" customHeight="1" thickBot="1" x14ac:dyDescent="0.3">
      <c r="A96" s="12" t="s">
        <v>18</v>
      </c>
      <c r="B96" s="17">
        <v>128659.5</v>
      </c>
      <c r="C96" s="145">
        <v>136993.15000000008</v>
      </c>
      <c r="D96" s="243">
        <f>SUM(D68:D95)</f>
        <v>0.99999999999999989</v>
      </c>
      <c r="E96" s="244">
        <f>SUM(E68:E95)</f>
        <v>1.0000000000000002</v>
      </c>
      <c r="F96" s="57">
        <f t="shared" si="38"/>
        <v>6.4772908335568549E-2</v>
      </c>
      <c r="H96" s="17">
        <v>35719.703999999991</v>
      </c>
      <c r="I96" s="145">
        <v>35031.536999999989</v>
      </c>
      <c r="J96" s="255">
        <f t="shared" si="39"/>
        <v>1</v>
      </c>
      <c r="K96" s="244">
        <f t="shared" si="40"/>
        <v>1</v>
      </c>
      <c r="L96" s="60">
        <f t="shared" si="41"/>
        <v>-1.9265753154057534E-2</v>
      </c>
      <c r="N96" s="37">
        <f t="shared" si="34"/>
        <v>2.7762974362561637</v>
      </c>
      <c r="O96" s="150">
        <f t="shared" si="35"/>
        <v>2.5571743550681161</v>
      </c>
      <c r="P96" s="57">
        <f t="shared" si="42"/>
        <v>-7.8926370901935855E-2</v>
      </c>
    </row>
  </sheetData>
  <customSheetViews>
    <customSheetView guid="{D2454DF7-9151-402B-B9E4-208D72282370}" showGridLines="0" fitToPage="1" hiddenColumns="1" topLeftCell="A25">
      <selection activeCell="N7" sqref="N7:N10"/>
      <pageMargins left="0.31496062992125984" right="0.31496062992125984" top="0.35433070866141736" bottom="0.35433070866141736" header="0.31496062992125984" footer="0.31496062992125984"/>
      <printOptions horizontalCentered="1"/>
      <pageSetup paperSize="9" scale="44" orientation="portrait" r:id="rId1"/>
    </customSheetView>
  </customSheetViews>
  <mergeCells count="33">
    <mergeCell ref="N66:O66"/>
    <mergeCell ref="N4:O4"/>
    <mergeCell ref="N5:O5"/>
    <mergeCell ref="N36:O36"/>
    <mergeCell ref="N37:O37"/>
    <mergeCell ref="N65:O65"/>
    <mergeCell ref="A65:A67"/>
    <mergeCell ref="B65:C65"/>
    <mergeCell ref="D65:E65"/>
    <mergeCell ref="H65:I65"/>
    <mergeCell ref="J65:K65"/>
    <mergeCell ref="B66:C66"/>
    <mergeCell ref="D66:E66"/>
    <mergeCell ref="H66:I66"/>
    <mergeCell ref="J66:K66"/>
    <mergeCell ref="A36:A38"/>
    <mergeCell ref="B36:C36"/>
    <mergeCell ref="D36:E36"/>
    <mergeCell ref="H36:I36"/>
    <mergeCell ref="J36:K36"/>
    <mergeCell ref="B37:C37"/>
    <mergeCell ref="D37:E37"/>
    <mergeCell ref="H37:I37"/>
    <mergeCell ref="J37:K37"/>
    <mergeCell ref="H4:I4"/>
    <mergeCell ref="J4:K4"/>
    <mergeCell ref="H5:I5"/>
    <mergeCell ref="J5:K5"/>
    <mergeCell ref="A4:A6"/>
    <mergeCell ref="B4:C4"/>
    <mergeCell ref="D5:E5"/>
    <mergeCell ref="D4:E4"/>
    <mergeCell ref="B5:C5"/>
  </mergeCells>
  <conditionalFormatting sqref="Q7:Q33">
    <cfRule type="cellIs" dxfId="1" priority="27" operator="greaterThan">
      <formula>0</formula>
    </cfRule>
    <cfRule type="cellIs" dxfId="0" priority="28" operator="lessThan">
      <formula>0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82" fitToHeight="3" orientation="landscape" r:id="rId2"/>
  <ignoredErrors>
    <ignoredError sqref="L28:L31 N28:P31 F28:F31 D7:E18 D39:E46 J39:K46 J68:L92 D68:F92 P82:Q92 L59:L60 P59:P60 D94:F96 D93:E93 J94:L95 J93:K93 P95:Q96 Q93 Q94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5808023C-AE2D-4A8A-84ED-44A967D2F94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P7:P33 P68:P96 P39:P62</xm:sqref>
        </x14:conditionalFormatting>
        <x14:conditionalFormatting xmlns:xm="http://schemas.microsoft.com/office/excel/2006/main">
          <x14:cfRule type="iconSet" priority="249" id="{E489B013-DFD0-4B47-944A-DED4BCDCCC5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L7:L33 L68:L96 L39:L62</xm:sqref>
        </x14:conditionalFormatting>
        <x14:conditionalFormatting xmlns:xm="http://schemas.microsoft.com/office/excel/2006/main">
          <x14:cfRule type="iconSet" priority="250" id="{B666C80E-09AD-47EE-AB05-0B5F8A38A5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F7:F33 F68:F96 F39:F62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olha8">
    <pageSetUpPr fitToPage="1"/>
  </sheetPr>
  <dimension ref="A1:S19"/>
  <sheetViews>
    <sheetView showGridLines="0" workbookViewId="0">
      <selection activeCell="K7" sqref="K7:L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9" max="9" width="10.85546875" customWidth="1"/>
    <col min="10" max="10" width="2.140625" customWidth="1"/>
    <col min="15" max="15" width="10.85546875" customWidth="1"/>
    <col min="16" max="16" width="2" customWidth="1"/>
    <col min="17" max="18" width="9.140625" style="34"/>
    <col min="19" max="19" width="10.85546875" customWidth="1"/>
  </cols>
  <sheetData>
    <row r="1" spans="1:19" ht="15.75" x14ac:dyDescent="0.25">
      <c r="A1" s="30" t="s">
        <v>113</v>
      </c>
      <c r="B1" s="4"/>
    </row>
    <row r="3" spans="1:19" ht="15.75" thickBot="1" x14ac:dyDescent="0.3"/>
    <row r="4" spans="1:19" x14ac:dyDescent="0.25">
      <c r="A4" s="337" t="s">
        <v>16</v>
      </c>
      <c r="B4" s="330"/>
      <c r="C4" s="330"/>
      <c r="D4" s="330"/>
      <c r="E4" s="352" t="s">
        <v>1</v>
      </c>
      <c r="F4" s="353"/>
      <c r="G4" s="350" t="s">
        <v>104</v>
      </c>
      <c r="H4" s="350"/>
      <c r="I4" s="130" t="s">
        <v>0</v>
      </c>
      <c r="K4" s="354" t="s">
        <v>19</v>
      </c>
      <c r="L4" s="353"/>
      <c r="M4" s="350" t="s">
        <v>104</v>
      </c>
      <c r="N4" s="350"/>
      <c r="O4" s="130" t="s">
        <v>0</v>
      </c>
      <c r="Q4" s="360" t="s">
        <v>22</v>
      </c>
      <c r="R4" s="350"/>
      <c r="S4" s="130" t="s">
        <v>0</v>
      </c>
    </row>
    <row r="5" spans="1:19" x14ac:dyDescent="0.25">
      <c r="A5" s="351"/>
      <c r="B5" s="331"/>
      <c r="C5" s="331"/>
      <c r="D5" s="331"/>
      <c r="E5" s="355" t="s">
        <v>56</v>
      </c>
      <c r="F5" s="356"/>
      <c r="G5" s="357" t="str">
        <f>E5</f>
        <v>jan</v>
      </c>
      <c r="H5" s="357"/>
      <c r="I5" s="131" t="s">
        <v>136</v>
      </c>
      <c r="K5" s="358" t="str">
        <f>E5</f>
        <v>jan</v>
      </c>
      <c r="L5" s="356"/>
      <c r="M5" s="346" t="str">
        <f>E5</f>
        <v>jan</v>
      </c>
      <c r="N5" s="347"/>
      <c r="O5" s="131" t="str">
        <f>I5</f>
        <v>2023/2022</v>
      </c>
      <c r="Q5" s="358" t="str">
        <f>E5</f>
        <v>jan</v>
      </c>
      <c r="R5" s="356"/>
      <c r="S5" s="131" t="str">
        <f>O5</f>
        <v>2023/2022</v>
      </c>
    </row>
    <row r="6" spans="1:19" ht="15.75" thickBot="1" x14ac:dyDescent="0.3">
      <c r="A6" s="338"/>
      <c r="B6" s="361"/>
      <c r="C6" s="361"/>
      <c r="D6" s="361"/>
      <c r="E6" s="99">
        <v>2022</v>
      </c>
      <c r="F6" s="144">
        <v>2023</v>
      </c>
      <c r="G6" s="68">
        <f>E6</f>
        <v>2022</v>
      </c>
      <c r="H6" s="137">
        <f>F6</f>
        <v>2023</v>
      </c>
      <c r="I6" s="131" t="s">
        <v>1</v>
      </c>
      <c r="K6" s="16">
        <f>E6</f>
        <v>2022</v>
      </c>
      <c r="L6" s="138">
        <f>F6</f>
        <v>2023</v>
      </c>
      <c r="M6" s="136">
        <f>G6</f>
        <v>2022</v>
      </c>
      <c r="N6" s="137">
        <f>H6</f>
        <v>2023</v>
      </c>
      <c r="O6" s="260">
        <v>1000</v>
      </c>
      <c r="Q6" s="16">
        <f>E6</f>
        <v>2022</v>
      </c>
      <c r="R6" s="138">
        <f>F6</f>
        <v>2023</v>
      </c>
      <c r="S6" s="131"/>
    </row>
    <row r="7" spans="1:19" ht="24" customHeight="1" thickBot="1" x14ac:dyDescent="0.3">
      <c r="A7" s="12" t="s">
        <v>20</v>
      </c>
      <c r="B7" s="13"/>
      <c r="C7" s="13"/>
      <c r="D7" s="13"/>
      <c r="E7" s="17">
        <v>66639.930000000022</v>
      </c>
      <c r="F7" s="145">
        <v>67105.64999999998</v>
      </c>
      <c r="G7" s="243">
        <f>E7/E15</f>
        <v>0.36563402015246915</v>
      </c>
      <c r="H7" s="244">
        <f>F7/F15</f>
        <v>0.34595573644784816</v>
      </c>
      <c r="I7" s="164">
        <f t="shared" ref="I7:I18" si="0">(F7-E7)/E7</f>
        <v>6.988602779143936E-3</v>
      </c>
      <c r="J7" s="1"/>
      <c r="K7" s="17">
        <v>13763.334999999997</v>
      </c>
      <c r="L7" s="145">
        <v>14413.464000000007</v>
      </c>
      <c r="M7" s="243">
        <f>K7/K15</f>
        <v>0.34356975539417334</v>
      </c>
      <c r="N7" s="244">
        <f>L7/L15</f>
        <v>0.34863573116994084</v>
      </c>
      <c r="O7" s="164">
        <f t="shared" ref="O7:O18" si="1">(L7-K7)/K7</f>
        <v>4.7236298469812005E-2</v>
      </c>
      <c r="P7" s="1"/>
      <c r="Q7" s="187">
        <f t="shared" ref="Q7:Q18" si="2">(K7/E7)*10</f>
        <v>2.0653285500149825</v>
      </c>
      <c r="R7" s="188">
        <f t="shared" ref="R7:R18" si="3">(L7/F7)*10</f>
        <v>2.1478763710656272</v>
      </c>
      <c r="S7" s="55">
        <f>(R7-Q7)/Q7</f>
        <v>3.996837261076254E-2</v>
      </c>
    </row>
    <row r="8" spans="1:19" s="3" customFormat="1" ht="24" customHeight="1" x14ac:dyDescent="0.25">
      <c r="A8" s="46"/>
      <c r="B8" s="177" t="s">
        <v>33</v>
      </c>
      <c r="C8" s="177"/>
      <c r="D8" s="178"/>
      <c r="E8" s="180">
        <v>44073.370000000017</v>
      </c>
      <c r="F8" s="181">
        <v>45170.919999999976</v>
      </c>
      <c r="G8" s="245">
        <f>E8/E7</f>
        <v>0.66136579075038049</v>
      </c>
      <c r="H8" s="246">
        <f>F8/F7</f>
        <v>0.67313139802684263</v>
      </c>
      <c r="I8" s="206">
        <f t="shared" si="0"/>
        <v>2.4902792774865158E-2</v>
      </c>
      <c r="K8" s="180">
        <v>10959.933999999997</v>
      </c>
      <c r="L8" s="181">
        <v>11600.063000000007</v>
      </c>
      <c r="M8" s="250">
        <f>K8/K7</f>
        <v>0.79631382946066487</v>
      </c>
      <c r="N8" s="246">
        <f>L8/L7</f>
        <v>0.80480743560326662</v>
      </c>
      <c r="O8" s="207">
        <f t="shared" si="1"/>
        <v>5.8406282373599155E-2</v>
      </c>
      <c r="Q8" s="189">
        <f t="shared" si="2"/>
        <v>2.4867474395536338</v>
      </c>
      <c r="R8" s="190">
        <f t="shared" si="3"/>
        <v>2.5680377995400612</v>
      </c>
      <c r="S8" s="182">
        <f t="shared" ref="S8:S18" si="4">(R8-Q8)/Q8</f>
        <v>3.2689431461129355E-2</v>
      </c>
    </row>
    <row r="9" spans="1:19" ht="24" customHeight="1" x14ac:dyDescent="0.25">
      <c r="A9" s="8"/>
      <c r="B9" t="s">
        <v>37</v>
      </c>
      <c r="E9" s="19">
        <v>16516.86</v>
      </c>
      <c r="F9" s="140">
        <v>14563.400000000001</v>
      </c>
      <c r="G9" s="247">
        <f>E9/E7</f>
        <v>0.24785230116538232</v>
      </c>
      <c r="H9" s="215">
        <f>F9/F7</f>
        <v>0.21702196461847856</v>
      </c>
      <c r="I9" s="182">
        <f t="shared" si="0"/>
        <v>-0.11827066403662675</v>
      </c>
      <c r="K9" s="19">
        <v>2341.6070000000004</v>
      </c>
      <c r="L9" s="140">
        <v>2157.5550000000003</v>
      </c>
      <c r="M9" s="247">
        <f>K9/K7</f>
        <v>0.17013369216109328</v>
      </c>
      <c r="N9" s="215">
        <f>L9/L7</f>
        <v>0.14969024795149863</v>
      </c>
      <c r="O9" s="182">
        <f t="shared" si="1"/>
        <v>-7.8600721641163565E-2</v>
      </c>
      <c r="Q9" s="189">
        <f t="shared" si="2"/>
        <v>1.4177071186654124</v>
      </c>
      <c r="R9" s="190">
        <f t="shared" si="3"/>
        <v>1.4814912726423777</v>
      </c>
      <c r="S9" s="182">
        <f t="shared" si="4"/>
        <v>4.4991065599649209E-2</v>
      </c>
    </row>
    <row r="10" spans="1:19" ht="24" customHeight="1" thickBot="1" x14ac:dyDescent="0.3">
      <c r="A10" s="8"/>
      <c r="B10" t="s">
        <v>36</v>
      </c>
      <c r="E10" s="19">
        <v>6049.7000000000016</v>
      </c>
      <c r="F10" s="140">
        <v>7371.33</v>
      </c>
      <c r="G10" s="247">
        <f>E10/E7</f>
        <v>9.0781908084237181E-2</v>
      </c>
      <c r="H10" s="215">
        <f>F10/F7</f>
        <v>0.10984663735467881</v>
      </c>
      <c r="I10" s="186">
        <f t="shared" si="0"/>
        <v>0.21846207249946245</v>
      </c>
      <c r="K10" s="19">
        <v>461.79400000000004</v>
      </c>
      <c r="L10" s="140">
        <v>655.846</v>
      </c>
      <c r="M10" s="247">
        <f>K10/K7</f>
        <v>3.3552478378241914E-2</v>
      </c>
      <c r="N10" s="215">
        <f>L10/L7</f>
        <v>4.5502316445234794E-2</v>
      </c>
      <c r="O10" s="209">
        <f t="shared" si="1"/>
        <v>0.42021334187971249</v>
      </c>
      <c r="Q10" s="189">
        <f t="shared" si="2"/>
        <v>0.76333371902738967</v>
      </c>
      <c r="R10" s="190">
        <f t="shared" si="3"/>
        <v>0.88972546338313441</v>
      </c>
      <c r="S10" s="182">
        <f t="shared" si="4"/>
        <v>0.16557862073325966</v>
      </c>
    </row>
    <row r="11" spans="1:19" ht="24" customHeight="1" thickBot="1" x14ac:dyDescent="0.3">
      <c r="A11" s="12" t="s">
        <v>21</v>
      </c>
      <c r="B11" s="13"/>
      <c r="C11" s="13"/>
      <c r="D11" s="13"/>
      <c r="E11" s="17">
        <v>115618.63</v>
      </c>
      <c r="F11" s="145">
        <v>126866.12999999995</v>
      </c>
      <c r="G11" s="243">
        <f>E11/E15</f>
        <v>0.63436597984753085</v>
      </c>
      <c r="H11" s="244">
        <f>F11/F15</f>
        <v>0.65404426355215162</v>
      </c>
      <c r="I11" s="164">
        <f t="shared" si="0"/>
        <v>9.7281035071942482E-2</v>
      </c>
      <c r="J11" s="1"/>
      <c r="K11" s="17">
        <v>26296.463000000007</v>
      </c>
      <c r="L11" s="145">
        <v>26929.01100000001</v>
      </c>
      <c r="M11" s="243">
        <f>K11/K15</f>
        <v>0.65643024460582655</v>
      </c>
      <c r="N11" s="244">
        <f>L11/L15</f>
        <v>0.65136426883005905</v>
      </c>
      <c r="O11" s="164">
        <f t="shared" si="1"/>
        <v>2.4054489761607952E-2</v>
      </c>
      <c r="Q11" s="191">
        <f t="shared" si="2"/>
        <v>2.2744139936617485</v>
      </c>
      <c r="R11" s="192">
        <f t="shared" si="3"/>
        <v>2.1226320216436037</v>
      </c>
      <c r="S11" s="57">
        <f t="shared" si="4"/>
        <v>-6.6734540167764145E-2</v>
      </c>
    </row>
    <row r="12" spans="1:19" s="3" customFormat="1" ht="24" customHeight="1" x14ac:dyDescent="0.25">
      <c r="A12" s="46"/>
      <c r="B12" s="3" t="s">
        <v>33</v>
      </c>
      <c r="E12" s="31">
        <v>78978.42</v>
      </c>
      <c r="F12" s="141">
        <v>82716.779999999941</v>
      </c>
      <c r="G12" s="247">
        <f>E12/E11</f>
        <v>0.68309423835933702</v>
      </c>
      <c r="H12" s="215">
        <f>F12/F11</f>
        <v>0.65200049847819885</v>
      </c>
      <c r="I12" s="206">
        <f t="shared" si="0"/>
        <v>4.7333942613690456E-2</v>
      </c>
      <c r="K12" s="31">
        <v>22954.938000000009</v>
      </c>
      <c r="L12" s="141">
        <v>22217.848000000009</v>
      </c>
      <c r="M12" s="247">
        <f>K12/K11</f>
        <v>0.87292872809548583</v>
      </c>
      <c r="N12" s="215">
        <f>L12/L11</f>
        <v>0.82505250564159227</v>
      </c>
      <c r="O12" s="206">
        <f t="shared" si="1"/>
        <v>-3.211030236718565E-2</v>
      </c>
      <c r="Q12" s="189">
        <f t="shared" si="2"/>
        <v>2.9064823023808288</v>
      </c>
      <c r="R12" s="190">
        <f t="shared" si="3"/>
        <v>2.6860146151724025</v>
      </c>
      <c r="S12" s="182">
        <f t="shared" si="4"/>
        <v>-7.5853786217047137E-2</v>
      </c>
    </row>
    <row r="13" spans="1:19" ht="24" customHeight="1" x14ac:dyDescent="0.25">
      <c r="A13" s="8"/>
      <c r="B13" s="3" t="s">
        <v>37</v>
      </c>
      <c r="D13" s="3"/>
      <c r="E13" s="19">
        <v>12476.340000000002</v>
      </c>
      <c r="F13" s="140">
        <v>10869.330000000004</v>
      </c>
      <c r="G13" s="247">
        <f>E13/E11</f>
        <v>0.10790942601551326</v>
      </c>
      <c r="H13" s="215">
        <f>F13/F11</f>
        <v>8.5675585753266129E-2</v>
      </c>
      <c r="I13" s="182">
        <f t="shared" si="0"/>
        <v>-0.12880460134943406</v>
      </c>
      <c r="K13" s="19">
        <v>1268.9929999999997</v>
      </c>
      <c r="L13" s="140">
        <v>1157.634</v>
      </c>
      <c r="M13" s="247">
        <f>K13/K11</f>
        <v>4.8257174358391823E-2</v>
      </c>
      <c r="N13" s="215">
        <f>L13/L11</f>
        <v>4.2988359282856679E-2</v>
      </c>
      <c r="O13" s="182">
        <f t="shared" si="1"/>
        <v>-8.7753833157471886E-2</v>
      </c>
      <c r="Q13" s="189">
        <f t="shared" si="2"/>
        <v>1.0171196039864252</v>
      </c>
      <c r="R13" s="190">
        <f t="shared" si="3"/>
        <v>1.065046327602529</v>
      </c>
      <c r="S13" s="182">
        <f t="shared" si="4"/>
        <v>4.7120047070436252E-2</v>
      </c>
    </row>
    <row r="14" spans="1:19" ht="24" customHeight="1" thickBot="1" x14ac:dyDescent="0.3">
      <c r="A14" s="8"/>
      <c r="B14" t="s">
        <v>36</v>
      </c>
      <c r="E14" s="19">
        <v>24163.870000000003</v>
      </c>
      <c r="F14" s="140">
        <v>33280.020000000004</v>
      </c>
      <c r="G14" s="247">
        <f>E14/E11</f>
        <v>0.20899633562514969</v>
      </c>
      <c r="H14" s="215">
        <f>F14/F11</f>
        <v>0.26232391576853503</v>
      </c>
      <c r="I14" s="186">
        <f t="shared" si="0"/>
        <v>0.377263658511654</v>
      </c>
      <c r="K14" s="19">
        <v>2072.5319999999997</v>
      </c>
      <c r="L14" s="140">
        <v>3553.529</v>
      </c>
      <c r="M14" s="247">
        <f>K14/K11</f>
        <v>7.8814097546122425E-2</v>
      </c>
      <c r="N14" s="215">
        <f>L14/L11</f>
        <v>0.13195913507555099</v>
      </c>
      <c r="O14" s="209">
        <f t="shared" si="1"/>
        <v>0.71458341777111312</v>
      </c>
      <c r="Q14" s="189">
        <f t="shared" si="2"/>
        <v>0.85769870471906995</v>
      </c>
      <c r="R14" s="190">
        <f t="shared" si="3"/>
        <v>1.067766485717256</v>
      </c>
      <c r="S14" s="182">
        <f t="shared" si="4"/>
        <v>0.2449202497828086</v>
      </c>
    </row>
    <row r="15" spans="1:19" ht="24" customHeight="1" thickBot="1" x14ac:dyDescent="0.3">
      <c r="A15" s="12" t="s">
        <v>12</v>
      </c>
      <c r="B15" s="13"/>
      <c r="C15" s="13"/>
      <c r="D15" s="13"/>
      <c r="E15" s="17">
        <v>182258.56000000003</v>
      </c>
      <c r="F15" s="145">
        <v>193971.77999999997</v>
      </c>
      <c r="G15" s="243">
        <f>G7+G11</f>
        <v>1</v>
      </c>
      <c r="H15" s="244">
        <f>H7+H11</f>
        <v>0.99999999999999978</v>
      </c>
      <c r="I15" s="164">
        <f t="shared" si="0"/>
        <v>6.4267050063382167E-2</v>
      </c>
      <c r="J15" s="1"/>
      <c r="K15" s="17">
        <v>40059.79800000001</v>
      </c>
      <c r="L15" s="145">
        <v>41342.47500000002</v>
      </c>
      <c r="M15" s="243">
        <f>M7+M11</f>
        <v>0.99999999999999989</v>
      </c>
      <c r="N15" s="244">
        <f>N7+N11</f>
        <v>0.99999999999999989</v>
      </c>
      <c r="O15" s="164">
        <f t="shared" si="1"/>
        <v>3.2019058109080088E-2</v>
      </c>
      <c r="Q15" s="191">
        <f t="shared" si="2"/>
        <v>2.1979652423458194</v>
      </c>
      <c r="R15" s="192">
        <f t="shared" si="3"/>
        <v>2.1313654491390461</v>
      </c>
      <c r="S15" s="57">
        <f t="shared" si="4"/>
        <v>-3.0300658046663813E-2</v>
      </c>
    </row>
    <row r="16" spans="1:19" s="42" customFormat="1" ht="24" customHeight="1" x14ac:dyDescent="0.25">
      <c r="A16" s="179"/>
      <c r="B16" s="177" t="s">
        <v>33</v>
      </c>
      <c r="C16" s="177"/>
      <c r="D16" s="178"/>
      <c r="E16" s="180">
        <f>E8+E12</f>
        <v>123051.79000000001</v>
      </c>
      <c r="F16" s="181">
        <f t="shared" ref="F16:F17" si="5">F8+F12</f>
        <v>127887.69999999992</v>
      </c>
      <c r="G16" s="245">
        <f>E16/E15</f>
        <v>0.67514957870840187</v>
      </c>
      <c r="H16" s="246">
        <f>F16/F15</f>
        <v>0.65931085439335524</v>
      </c>
      <c r="I16" s="207">
        <f t="shared" si="0"/>
        <v>3.9299794013560596E-2</v>
      </c>
      <c r="J16" s="3"/>
      <c r="K16" s="180">
        <f t="shared" ref="K16:L18" si="6">K8+K12</f>
        <v>33914.872000000003</v>
      </c>
      <c r="L16" s="181">
        <f t="shared" si="6"/>
        <v>33817.911000000015</v>
      </c>
      <c r="M16" s="250">
        <f>K16/K15</f>
        <v>0.84660616611197081</v>
      </c>
      <c r="N16" s="246">
        <f>L16/L15</f>
        <v>0.81799435084619387</v>
      </c>
      <c r="O16" s="207">
        <f t="shared" si="1"/>
        <v>-2.8589522614146505E-3</v>
      </c>
      <c r="P16" s="3"/>
      <c r="Q16" s="189">
        <f t="shared" si="2"/>
        <v>2.7561461722742919</v>
      </c>
      <c r="R16" s="190">
        <f t="shared" si="3"/>
        <v>2.6443442958157846</v>
      </c>
      <c r="S16" s="182">
        <f t="shared" si="4"/>
        <v>-4.0564567142043741E-2</v>
      </c>
    </row>
    <row r="17" spans="1:19" ht="24" customHeight="1" x14ac:dyDescent="0.25">
      <c r="A17" s="8"/>
      <c r="B17" s="3" t="s">
        <v>37</v>
      </c>
      <c r="C17" s="3"/>
      <c r="D17" s="183"/>
      <c r="E17" s="19">
        <f>E9+E13</f>
        <v>28993.200000000004</v>
      </c>
      <c r="F17" s="140">
        <f t="shared" si="5"/>
        <v>25432.730000000003</v>
      </c>
      <c r="G17" s="248">
        <f>E17/E15</f>
        <v>0.15907730204825496</v>
      </c>
      <c r="H17" s="215">
        <f>F17/F15</f>
        <v>0.13111561898333876</v>
      </c>
      <c r="I17" s="182">
        <f t="shared" si="0"/>
        <v>-0.12280362291847746</v>
      </c>
      <c r="K17" s="19">
        <f t="shared" si="6"/>
        <v>3610.6000000000004</v>
      </c>
      <c r="L17" s="140">
        <f t="shared" si="6"/>
        <v>3315.1890000000003</v>
      </c>
      <c r="M17" s="247">
        <f>K17/K15</f>
        <v>9.0130259768159582E-2</v>
      </c>
      <c r="N17" s="215">
        <f>L17/L15</f>
        <v>8.0188450256062291E-2</v>
      </c>
      <c r="O17" s="182">
        <f t="shared" si="1"/>
        <v>-8.1817703428793007E-2</v>
      </c>
      <c r="Q17" s="189">
        <f t="shared" si="2"/>
        <v>1.2453264903494612</v>
      </c>
      <c r="R17" s="190">
        <f t="shared" si="3"/>
        <v>1.3035128356255896</v>
      </c>
      <c r="S17" s="182">
        <f t="shared" si="4"/>
        <v>4.672376740319744E-2</v>
      </c>
    </row>
    <row r="18" spans="1:19" ht="24" customHeight="1" thickBot="1" x14ac:dyDescent="0.3">
      <c r="A18" s="9"/>
      <c r="B18" s="184" t="s">
        <v>36</v>
      </c>
      <c r="C18" s="184"/>
      <c r="D18" s="185"/>
      <c r="E18" s="21">
        <f>E10+E14</f>
        <v>30213.570000000003</v>
      </c>
      <c r="F18" s="142">
        <f>F10+F14</f>
        <v>40651.350000000006</v>
      </c>
      <c r="G18" s="249">
        <f>E18/E15</f>
        <v>0.16577311924334306</v>
      </c>
      <c r="H18" s="221">
        <f>F18/F15</f>
        <v>0.20957352662330578</v>
      </c>
      <c r="I18" s="208">
        <f t="shared" si="0"/>
        <v>0.34546662311007936</v>
      </c>
      <c r="K18" s="21">
        <f t="shared" si="6"/>
        <v>2534.3259999999996</v>
      </c>
      <c r="L18" s="142">
        <f t="shared" si="6"/>
        <v>4209.375</v>
      </c>
      <c r="M18" s="249">
        <f>K18/K15</f>
        <v>6.3263574119869478E-2</v>
      </c>
      <c r="N18" s="221">
        <f>L18/L15</f>
        <v>0.10181719889774374</v>
      </c>
      <c r="O18" s="208">
        <f t="shared" si="1"/>
        <v>0.66094456672109303</v>
      </c>
      <c r="Q18" s="193">
        <f t="shared" si="2"/>
        <v>0.83880388845144715</v>
      </c>
      <c r="R18" s="194">
        <f t="shared" si="3"/>
        <v>1.0354822164577557</v>
      </c>
      <c r="S18" s="186">
        <f t="shared" si="4"/>
        <v>0.23447474518675052</v>
      </c>
    </row>
    <row r="19" spans="1:19" ht="6.75" customHeight="1" x14ac:dyDescent="0.25">
      <c r="Q19" s="195"/>
      <c r="R19" s="195"/>
    </row>
  </sheetData>
  <mergeCells count="11">
    <mergeCell ref="A4:D6"/>
    <mergeCell ref="E4:F4"/>
    <mergeCell ref="G4:H4"/>
    <mergeCell ref="K4:L4"/>
    <mergeCell ref="Q4:R4"/>
    <mergeCell ref="E5:F5"/>
    <mergeCell ref="G5:H5"/>
    <mergeCell ref="K5:L5"/>
    <mergeCell ref="M5:N5"/>
    <mergeCell ref="Q5:R5"/>
    <mergeCell ref="M4:N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6585B2EE-F035-4D35-881D-9C1617E6847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  <x14:conditionalFormatting xmlns:xm="http://schemas.microsoft.com/office/excel/2006/main">
          <x14:cfRule type="iconSet" priority="253" id="{F3E484C1-802D-4598-839B-71A17A749FF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  <x14:conditionalFormatting xmlns:xm="http://schemas.microsoft.com/office/excel/2006/main">
          <x14:cfRule type="iconSet" priority="254" id="{79E16714-05A7-47AD-8277-E178561D377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26</vt:i4>
      </vt:variant>
      <vt:variant>
        <vt:lpstr>Intervalos com Nome</vt:lpstr>
      </vt:variant>
      <vt:variant>
        <vt:i4>18</vt:i4>
      </vt:variant>
    </vt:vector>
  </HeadingPairs>
  <TitlesOfParts>
    <vt:vector size="44" baseType="lpstr">
      <vt:lpstr>Indice</vt:lpstr>
      <vt:lpstr>0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1 (2)</vt:lpstr>
      <vt:lpstr>'1'!Área_de_Impressão</vt:lpstr>
      <vt:lpstr>'10'!Área_de_Impressão</vt:lpstr>
      <vt:lpstr>'12'!Área_de_Impressão</vt:lpstr>
      <vt:lpstr>'13'!Área_de_Impressão</vt:lpstr>
      <vt:lpstr>'15'!Área_de_Impressão</vt:lpstr>
      <vt:lpstr>'17'!Área_de_Impressão</vt:lpstr>
      <vt:lpstr>'18'!Área_de_Impressão</vt:lpstr>
      <vt:lpstr>'19'!Área_de_Impressão</vt:lpstr>
      <vt:lpstr>'2'!Área_de_Impressão</vt:lpstr>
      <vt:lpstr>'20'!Área_de_Impressão</vt:lpstr>
      <vt:lpstr>'21'!Área_de_Impressão</vt:lpstr>
      <vt:lpstr>'22'!Área_de_Impressão</vt:lpstr>
      <vt:lpstr>'23'!Área_de_Impressão</vt:lpstr>
      <vt:lpstr>'3'!Área_de_Impressão</vt:lpstr>
      <vt:lpstr>'4'!Área_de_Impressão</vt:lpstr>
      <vt:lpstr>'6'!Área_de_Impressão</vt:lpstr>
      <vt:lpstr>'8'!Área_de_Impressão</vt:lpstr>
      <vt:lpstr>Indice!Área_de_Impressão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João Lima</dc:creator>
  <cp:lastModifiedBy>Maria João Lima</cp:lastModifiedBy>
  <cp:lastPrinted>2019-01-18T14:14:45Z</cp:lastPrinted>
  <dcterms:created xsi:type="dcterms:W3CDTF">2012-12-21T10:54:30Z</dcterms:created>
  <dcterms:modified xsi:type="dcterms:W3CDTF">2023-03-17T12:14:41Z</dcterms:modified>
</cp:coreProperties>
</file>